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<sst xmlns="http://schemas.openxmlformats.org/spreadsheetml/2006/main" count="548" uniqueCount="176">
  <si>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</si>
  <si>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</si>
  <si>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</si>
  <si>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</si>
  <si>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</si>
  <si>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</si>
  <si>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</si>
  <si>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</si>
  <si>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</si>
  <si>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</si>
  <si>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</si>
  <si>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</si>
  <si>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</si>
  <si>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</si>
  <si>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</si>
  <si>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</si>
  <si>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</si>
  <si>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</si>
  <si>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</si>
  <si>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</si>
  <si>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</si>
  <si>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</si>
  <si>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</si>
  <si>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</si>
  <si>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</si>
  <si>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</si>
  <si>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</si>
  <si>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</si>
  <si>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</si>
  <si>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</si>
  <si>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</si>
  <si>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</si>
  <si>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</si>
  <si>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</si>
  <si>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</si>
  <si>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</si>
  <si>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</si>
  <si>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</si>
  <si>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</si>
  <si>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</si>
  <si>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</si>
  <si>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</si>
  <si>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</si>
  <si>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</si>
  <si>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</si>
  <si>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</si>
  <si>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</si>
  <si>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</si>
  <si>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</si>
  <si>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</si>
  <si>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</si>
  <si>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</si>
  <si>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</si>
  <si>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</si>
  <si>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</si>
  <si>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</si>
  <si>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</si>
  <si>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</si>
  <si>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</si>
  <si>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</si>
  <si>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</si>
  <si>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</si>
  <si>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</si>
  <si>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</si>
  <si>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</si>
  <si>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</si>
  <si>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</si>
  <si>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</si>
  <si>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</si>
  <si>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</si>
  <si>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</si>
  <si>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</si>
  <si>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</si>
  <si>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</si>
  <si>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</si>
  <si>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</si>
  <si>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</si>
  <si>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</si>
  <si>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</si>
  <si>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</si>
  <si>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</si>
  <si>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</si>
  <si>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</si>
  <si>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</si>
  <si>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</si>
  <si>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</si>
  <si>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</si>
  <si>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</si>
  <si>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</si>
  <si>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</si>
  <si>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</si>
  <si>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</si>
  <si>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</si>
  <si>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</si>
  <si>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</si>
  <si>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</si>
  <si>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</si>
  <si>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</si>
  <si>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</si>
  <si>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</si>
  <si>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</si>
  <si>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</si>
  <si>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</si>
  <si>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</si>
  <si>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</si>
  <si>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</si>
  <si>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</si>
  <si>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</si>
  <si>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</si>
  <si>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</si>
  <si>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</si>
  <si>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</si>
  <si>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</si>
  <si>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</si>
  <si>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</si>
  <si>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</si>
  <si>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</si>
  <si>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</si>
  <si>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</si>
  <si>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</si>
  <si>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</si>
  <si>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</si>
  <si>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</si>
  <si>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</si>
  <si>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</si>
  <si>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</si>
  <si>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</si>
  <si>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</si>
  <si>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</si>
  <si>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</si>
  <si>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</si>
  <si>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</si>
  <si>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</si>
  <si>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</si>
  <si>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</si>
  <si>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</si>
  <si>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</si>
  <si>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</si>
  <si>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</si>
  <si>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</si>
  <si>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</si>
  <si>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</si>
  <si>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</si>
  <si>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</si>
  <si>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</si>
  <si>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</si>
  <si>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</si>
  <si>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</si>
  <si>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</si>
  <si>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</si>
  <si>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</si>
  <si>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</si>
  <si>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</si>
  <si>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</si>
  <si>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</si>
  <si>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</si>
  <si>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</si>
  <si>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</si>
  <si>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</si>
  <si>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</si>
  <si>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</si>
  <si>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</si>
  <si>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</si>
  <si>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</si>
  <si>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</si>
  <si>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</si>
  <si>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</si>
  <si>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</si>
  <si>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Реализация мероприятий по формированию современной городской среды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</si>
  <si>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</si>
  <si>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</si>
  <si>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0800170200</t>
  </si>
  <si>
    <t>Мероприятия по поддержке малого и среднего предпринимательства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</si>
  <si>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</si>
  <si>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</si>
  <si>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06001L5500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</si>
</sst>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PageLayoutView="0" workbookViewId="0" topLeftCell="A56">
      <selection activeCell="T68" sqref="T68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169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170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" customFormat="1" ht="22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s="1" customFormat="1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1" customFormat="1" ht="18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95" t="s">
        <v>67</v>
      </c>
      <c r="B11" s="95"/>
      <c r="C11" s="95"/>
      <c r="D11" s="95"/>
      <c r="E11" s="95"/>
      <c r="F11" s="8" t="s">
        <v>150</v>
      </c>
      <c r="G11" s="95" t="s">
        <v>68</v>
      </c>
      <c r="H11" s="95"/>
      <c r="I11" s="95"/>
      <c r="J11" s="95" t="s">
        <v>69</v>
      </c>
      <c r="K11" s="95"/>
      <c r="L11" s="95"/>
      <c r="M11" s="95"/>
      <c r="N11" s="8" t="s">
        <v>70</v>
      </c>
      <c r="O11" s="95" t="s">
        <v>1</v>
      </c>
      <c r="P11" s="95"/>
      <c r="Q11" s="11" t="s">
        <v>1</v>
      </c>
    </row>
    <row r="12" spans="1:17" s="1" customFormat="1" ht="51" customHeight="1">
      <c r="A12" s="98" t="s">
        <v>2</v>
      </c>
      <c r="B12" s="98"/>
      <c r="C12" s="98"/>
      <c r="D12" s="98"/>
      <c r="E12" s="98"/>
      <c r="F12" s="30" t="s">
        <v>151</v>
      </c>
      <c r="G12" s="99" t="s">
        <v>0</v>
      </c>
      <c r="H12" s="99"/>
      <c r="I12" s="99"/>
      <c r="J12" s="99" t="s">
        <v>0</v>
      </c>
      <c r="K12" s="99"/>
      <c r="L12" s="99"/>
      <c r="M12" s="99"/>
      <c r="N12" s="16" t="s">
        <v>0</v>
      </c>
      <c r="O12" s="100" t="e">
        <f>O13+O16+O23+#REF!+O32+O49+O52+O58+O81+#REF!+#REF!+O132+O135+O145+O29+#REF!</f>
        <v>#REF!</v>
      </c>
      <c r="P12" s="100"/>
      <c r="Q12" s="31">
        <f>Q13+Q49+Q58+Q81+Q122+Q126+Q132+Q141+Q145</f>
        <v>103603.99999999999</v>
      </c>
    </row>
    <row r="13" spans="1:19" s="2" customFormat="1" ht="28.5" customHeight="1">
      <c r="A13" s="77" t="s">
        <v>71</v>
      </c>
      <c r="B13" s="77"/>
      <c r="C13" s="77"/>
      <c r="D13" s="77"/>
      <c r="E13" s="77"/>
      <c r="F13" s="17" t="s">
        <v>151</v>
      </c>
      <c r="G13" s="87" t="s">
        <v>72</v>
      </c>
      <c r="H13" s="87"/>
      <c r="I13" s="87"/>
      <c r="J13" s="87"/>
      <c r="K13" s="87"/>
      <c r="L13" s="87"/>
      <c r="M13" s="87"/>
      <c r="N13" s="17"/>
      <c r="O13" s="69" t="e">
        <f>O14+O17+O24+#REF!+O33+O30</f>
        <v>#REF!</v>
      </c>
      <c r="P13" s="69"/>
      <c r="Q13" s="32">
        <f>Q14+Q17+Q24+Q30+Q33+Q27</f>
        <v>19365.399999999998</v>
      </c>
      <c r="S13" s="12"/>
    </row>
    <row r="14" spans="1:20" s="4" customFormat="1" ht="45.75" customHeight="1">
      <c r="A14" s="94" t="s">
        <v>4</v>
      </c>
      <c r="B14" s="94"/>
      <c r="C14" s="94"/>
      <c r="D14" s="94"/>
      <c r="E14" s="94"/>
      <c r="F14" s="18" t="s">
        <v>151</v>
      </c>
      <c r="G14" s="96" t="s">
        <v>3</v>
      </c>
      <c r="H14" s="96"/>
      <c r="I14" s="96"/>
      <c r="J14" s="101"/>
      <c r="K14" s="101"/>
      <c r="L14" s="101"/>
      <c r="M14" s="101"/>
      <c r="N14" s="18"/>
      <c r="O14" s="97">
        <f>1216200</f>
        <v>1216200</v>
      </c>
      <c r="P14" s="97"/>
      <c r="Q14" s="33">
        <f>Q15</f>
        <v>1818.8</v>
      </c>
      <c r="R14" s="14"/>
      <c r="S14" s="14"/>
      <c r="T14" s="14"/>
    </row>
    <row r="15" spans="1:17" s="1" customFormat="1" ht="29.25" customHeight="1">
      <c r="A15" s="68" t="s">
        <v>96</v>
      </c>
      <c r="B15" s="68"/>
      <c r="C15" s="68"/>
      <c r="D15" s="68"/>
      <c r="E15" s="68"/>
      <c r="F15" s="20" t="s">
        <v>151</v>
      </c>
      <c r="G15" s="47" t="s">
        <v>3</v>
      </c>
      <c r="H15" s="47"/>
      <c r="I15" s="47"/>
      <c r="J15" s="45" t="s">
        <v>95</v>
      </c>
      <c r="K15" s="45"/>
      <c r="L15" s="45"/>
      <c r="M15" s="45"/>
      <c r="N15" s="20"/>
      <c r="O15" s="76">
        <v>1216200</v>
      </c>
      <c r="P15" s="76"/>
      <c r="Q15" s="34">
        <f>Q16</f>
        <v>1818.8</v>
      </c>
    </row>
    <row r="16" spans="1:19" s="1" customFormat="1" ht="35.25" customHeight="1">
      <c r="A16" s="43" t="s">
        <v>6</v>
      </c>
      <c r="B16" s="43"/>
      <c r="C16" s="43"/>
      <c r="D16" s="43"/>
      <c r="E16" s="43"/>
      <c r="F16" s="20" t="s">
        <v>151</v>
      </c>
      <c r="G16" s="47" t="s">
        <v>3</v>
      </c>
      <c r="H16" s="47"/>
      <c r="I16" s="47"/>
      <c r="J16" s="45" t="s">
        <v>95</v>
      </c>
      <c r="K16" s="45"/>
      <c r="L16" s="45"/>
      <c r="M16" s="45"/>
      <c r="N16" s="19" t="s">
        <v>5</v>
      </c>
      <c r="O16" s="76">
        <v>1216200</v>
      </c>
      <c r="P16" s="76"/>
      <c r="Q16" s="34">
        <v>1818.8</v>
      </c>
      <c r="R16" s="13"/>
      <c r="S16" s="15"/>
    </row>
    <row r="17" spans="1:20" s="4" customFormat="1" ht="66" customHeight="1">
      <c r="A17" s="62" t="s">
        <v>8</v>
      </c>
      <c r="B17" s="62"/>
      <c r="C17" s="62"/>
      <c r="D17" s="62"/>
      <c r="E17" s="62"/>
      <c r="F17" s="22" t="s">
        <v>151</v>
      </c>
      <c r="G17" s="64" t="s">
        <v>7</v>
      </c>
      <c r="H17" s="64"/>
      <c r="I17" s="64"/>
      <c r="J17" s="93"/>
      <c r="K17" s="93"/>
      <c r="L17" s="93"/>
      <c r="M17" s="93"/>
      <c r="N17" s="22"/>
      <c r="O17" s="86">
        <f>O18+O22</f>
        <v>8982300</v>
      </c>
      <c r="P17" s="86"/>
      <c r="Q17" s="33">
        <f>Q18+Q22</f>
        <v>13962.1</v>
      </c>
      <c r="R17" s="14"/>
      <c r="S17" s="14"/>
      <c r="T17" s="14"/>
    </row>
    <row r="18" spans="1:17" s="1" customFormat="1" ht="33.75" customHeight="1">
      <c r="A18" s="68" t="s">
        <v>98</v>
      </c>
      <c r="B18" s="68"/>
      <c r="C18" s="68"/>
      <c r="D18" s="68"/>
      <c r="E18" s="68"/>
      <c r="F18" s="20" t="s">
        <v>151</v>
      </c>
      <c r="G18" s="47" t="s">
        <v>7</v>
      </c>
      <c r="H18" s="47"/>
      <c r="I18" s="47"/>
      <c r="J18" s="45" t="s">
        <v>97</v>
      </c>
      <c r="K18" s="45"/>
      <c r="L18" s="45"/>
      <c r="M18" s="45"/>
      <c r="N18" s="20"/>
      <c r="O18" s="76">
        <f>O19+O20+O21</f>
        <v>8980300</v>
      </c>
      <c r="P18" s="76"/>
      <c r="Q18" s="34">
        <f>Q19+Q20+Q21</f>
        <v>13960.1</v>
      </c>
    </row>
    <row r="19" spans="1:18" s="1" customFormat="1" ht="34.5" customHeight="1">
      <c r="A19" s="43" t="s">
        <v>6</v>
      </c>
      <c r="B19" s="43"/>
      <c r="C19" s="43"/>
      <c r="D19" s="43"/>
      <c r="E19" s="43"/>
      <c r="F19" s="20" t="s">
        <v>151</v>
      </c>
      <c r="G19" s="47" t="s">
        <v>7</v>
      </c>
      <c r="H19" s="47"/>
      <c r="I19" s="47"/>
      <c r="J19" s="45" t="s">
        <v>97</v>
      </c>
      <c r="K19" s="45"/>
      <c r="L19" s="45"/>
      <c r="M19" s="45"/>
      <c r="N19" s="19" t="s">
        <v>5</v>
      </c>
      <c r="O19" s="76">
        <f>7994600</f>
        <v>7994600</v>
      </c>
      <c r="P19" s="76"/>
      <c r="Q19" s="34">
        <v>12312</v>
      </c>
      <c r="R19" s="13"/>
    </row>
    <row r="20" spans="1:18" s="1" customFormat="1" ht="37.5" customHeight="1">
      <c r="A20" s="43" t="s">
        <v>10</v>
      </c>
      <c r="B20" s="43"/>
      <c r="C20" s="43"/>
      <c r="D20" s="43"/>
      <c r="E20" s="43"/>
      <c r="F20" s="20" t="s">
        <v>151</v>
      </c>
      <c r="G20" s="47" t="s">
        <v>7</v>
      </c>
      <c r="H20" s="47"/>
      <c r="I20" s="47"/>
      <c r="J20" s="45" t="s">
        <v>97</v>
      </c>
      <c r="K20" s="45"/>
      <c r="L20" s="45"/>
      <c r="M20" s="45"/>
      <c r="N20" s="19" t="s">
        <v>9</v>
      </c>
      <c r="O20" s="76">
        <v>982700</v>
      </c>
      <c r="P20" s="76"/>
      <c r="Q20" s="34">
        <v>1648.1</v>
      </c>
      <c r="R20" s="13"/>
    </row>
    <row r="21" spans="1:18" s="1" customFormat="1" ht="30" customHeight="1" hidden="1">
      <c r="A21" s="43" t="s">
        <v>12</v>
      </c>
      <c r="B21" s="43"/>
      <c r="C21" s="43"/>
      <c r="D21" s="43"/>
      <c r="E21" s="43"/>
      <c r="F21" s="20" t="s">
        <v>151</v>
      </c>
      <c r="G21" s="47" t="s">
        <v>7</v>
      </c>
      <c r="H21" s="47"/>
      <c r="I21" s="47"/>
      <c r="J21" s="45" t="s">
        <v>97</v>
      </c>
      <c r="K21" s="45"/>
      <c r="L21" s="45"/>
      <c r="M21" s="45"/>
      <c r="N21" s="19" t="s">
        <v>11</v>
      </c>
      <c r="O21" s="76">
        <f>3000</f>
        <v>3000</v>
      </c>
      <c r="P21" s="76"/>
      <c r="Q21" s="34">
        <v>0</v>
      </c>
      <c r="R21" s="13"/>
    </row>
    <row r="22" spans="1:17" s="1" customFormat="1" ht="88.5" customHeight="1">
      <c r="A22" s="68" t="s">
        <v>99</v>
      </c>
      <c r="B22" s="68"/>
      <c r="C22" s="68"/>
      <c r="D22" s="68"/>
      <c r="E22" s="68"/>
      <c r="F22" s="20" t="s">
        <v>151</v>
      </c>
      <c r="G22" s="47" t="s">
        <v>7</v>
      </c>
      <c r="H22" s="47"/>
      <c r="I22" s="47"/>
      <c r="J22" s="45" t="s">
        <v>94</v>
      </c>
      <c r="K22" s="45"/>
      <c r="L22" s="45"/>
      <c r="M22" s="45"/>
      <c r="N22" s="20"/>
      <c r="O22" s="76">
        <f>2000</f>
        <v>2000</v>
      </c>
      <c r="P22" s="76"/>
      <c r="Q22" s="34">
        <v>2</v>
      </c>
    </row>
    <row r="23" spans="1:17" s="1" customFormat="1" ht="39" customHeight="1">
      <c r="A23" s="43" t="s">
        <v>10</v>
      </c>
      <c r="B23" s="43"/>
      <c r="C23" s="43"/>
      <c r="D23" s="43"/>
      <c r="E23" s="43"/>
      <c r="F23" s="20" t="s">
        <v>151</v>
      </c>
      <c r="G23" s="47" t="s">
        <v>7</v>
      </c>
      <c r="H23" s="47"/>
      <c r="I23" s="47"/>
      <c r="J23" s="45" t="s">
        <v>94</v>
      </c>
      <c r="K23" s="45"/>
      <c r="L23" s="45"/>
      <c r="M23" s="45"/>
      <c r="N23" s="19" t="s">
        <v>9</v>
      </c>
      <c r="O23" s="76">
        <f>2000</f>
        <v>2000</v>
      </c>
      <c r="P23" s="76"/>
      <c r="Q23" s="34">
        <v>2</v>
      </c>
    </row>
    <row r="24" spans="1:20" s="4" customFormat="1" ht="51.75" customHeight="1">
      <c r="A24" s="62" t="s">
        <v>14</v>
      </c>
      <c r="B24" s="62"/>
      <c r="C24" s="62"/>
      <c r="D24" s="62"/>
      <c r="E24" s="62"/>
      <c r="F24" s="22" t="s">
        <v>151</v>
      </c>
      <c r="G24" s="64" t="s">
        <v>13</v>
      </c>
      <c r="H24" s="64"/>
      <c r="I24" s="64"/>
      <c r="J24" s="93"/>
      <c r="K24" s="93"/>
      <c r="L24" s="93"/>
      <c r="M24" s="93"/>
      <c r="N24" s="22"/>
      <c r="O24" s="86">
        <f>252700</f>
        <v>252700</v>
      </c>
      <c r="P24" s="86"/>
      <c r="Q24" s="33">
        <f>Q25</f>
        <v>277.9</v>
      </c>
      <c r="R24" s="14"/>
      <c r="S24" s="14"/>
      <c r="T24" s="14"/>
    </row>
    <row r="25" spans="1:17" s="1" customFormat="1" ht="39" customHeight="1">
      <c r="A25" s="68" t="s">
        <v>100</v>
      </c>
      <c r="B25" s="68"/>
      <c r="C25" s="68"/>
      <c r="D25" s="68"/>
      <c r="E25" s="68"/>
      <c r="F25" s="20" t="s">
        <v>151</v>
      </c>
      <c r="G25" s="47" t="s">
        <v>13</v>
      </c>
      <c r="H25" s="47"/>
      <c r="I25" s="47"/>
      <c r="J25" s="45" t="s">
        <v>101</v>
      </c>
      <c r="K25" s="45"/>
      <c r="L25" s="45"/>
      <c r="M25" s="45"/>
      <c r="N25" s="20"/>
      <c r="O25" s="76">
        <f>252700</f>
        <v>252700</v>
      </c>
      <c r="P25" s="76"/>
      <c r="Q25" s="34">
        <f>Q26</f>
        <v>277.9</v>
      </c>
    </row>
    <row r="26" spans="1:17" s="1" customFormat="1" ht="30" customHeight="1">
      <c r="A26" s="43" t="s">
        <v>16</v>
      </c>
      <c r="B26" s="43"/>
      <c r="C26" s="43"/>
      <c r="D26" s="43"/>
      <c r="E26" s="43"/>
      <c r="F26" s="20" t="s">
        <v>151</v>
      </c>
      <c r="G26" s="47" t="s">
        <v>13</v>
      </c>
      <c r="H26" s="47"/>
      <c r="I26" s="47"/>
      <c r="J26" s="45" t="s">
        <v>101</v>
      </c>
      <c r="K26" s="45"/>
      <c r="L26" s="45"/>
      <c r="M26" s="45"/>
      <c r="N26" s="19" t="s">
        <v>15</v>
      </c>
      <c r="O26" s="76">
        <f>252700</f>
        <v>252700</v>
      </c>
      <c r="P26" s="76"/>
      <c r="Q26" s="34">
        <v>277.9</v>
      </c>
    </row>
    <row r="27" spans="1:17" s="1" customFormat="1" ht="36" customHeight="1" hidden="1">
      <c r="A27" s="102" t="s">
        <v>146</v>
      </c>
      <c r="B27" s="103"/>
      <c r="C27" s="103"/>
      <c r="D27" s="103"/>
      <c r="E27" s="104"/>
      <c r="F27" s="29" t="s">
        <v>151</v>
      </c>
      <c r="G27" s="73" t="s">
        <v>147</v>
      </c>
      <c r="H27" s="74"/>
      <c r="I27" s="75"/>
      <c r="J27" s="63"/>
      <c r="K27" s="57"/>
      <c r="L27" s="57"/>
      <c r="M27" s="58"/>
      <c r="N27" s="19"/>
      <c r="O27" s="21"/>
      <c r="P27" s="21"/>
      <c r="Q27" s="35">
        <f>Q28</f>
        <v>0</v>
      </c>
    </row>
    <row r="28" spans="1:17" s="1" customFormat="1" ht="36" customHeight="1" hidden="1">
      <c r="A28" s="59" t="s">
        <v>148</v>
      </c>
      <c r="B28" s="60"/>
      <c r="C28" s="60"/>
      <c r="D28" s="60"/>
      <c r="E28" s="61"/>
      <c r="F28" s="28" t="s">
        <v>151</v>
      </c>
      <c r="G28" s="52" t="s">
        <v>147</v>
      </c>
      <c r="H28" s="55"/>
      <c r="I28" s="56"/>
      <c r="J28" s="63" t="s">
        <v>149</v>
      </c>
      <c r="K28" s="57"/>
      <c r="L28" s="57"/>
      <c r="M28" s="58"/>
      <c r="N28" s="19"/>
      <c r="O28" s="21"/>
      <c r="P28" s="21"/>
      <c r="Q28" s="34">
        <f>Q29</f>
        <v>0</v>
      </c>
    </row>
    <row r="29" spans="1:17" s="1" customFormat="1" ht="38.25" customHeight="1" hidden="1">
      <c r="A29" s="43" t="s">
        <v>10</v>
      </c>
      <c r="B29" s="43"/>
      <c r="C29" s="43"/>
      <c r="D29" s="43"/>
      <c r="E29" s="43"/>
      <c r="F29" s="27" t="s">
        <v>151</v>
      </c>
      <c r="G29" s="52" t="s">
        <v>147</v>
      </c>
      <c r="H29" s="55"/>
      <c r="I29" s="56"/>
      <c r="J29" s="63" t="s">
        <v>149</v>
      </c>
      <c r="K29" s="57"/>
      <c r="L29" s="57"/>
      <c r="M29" s="58"/>
      <c r="N29" s="19">
        <v>240</v>
      </c>
      <c r="O29" s="21"/>
      <c r="P29" s="21"/>
      <c r="Q29" s="34"/>
    </row>
    <row r="30" spans="1:20" s="4" customFormat="1" ht="30" customHeight="1">
      <c r="A30" s="62" t="s">
        <v>91</v>
      </c>
      <c r="B30" s="62"/>
      <c r="C30" s="62"/>
      <c r="D30" s="62"/>
      <c r="E30" s="62"/>
      <c r="F30" s="22" t="s">
        <v>151</v>
      </c>
      <c r="G30" s="93" t="s">
        <v>92</v>
      </c>
      <c r="H30" s="93"/>
      <c r="I30" s="93"/>
      <c r="J30" s="93"/>
      <c r="K30" s="93"/>
      <c r="L30" s="93"/>
      <c r="M30" s="93"/>
      <c r="N30" s="22"/>
      <c r="O30" s="86">
        <f>O31</f>
        <v>1882900</v>
      </c>
      <c r="P30" s="86"/>
      <c r="Q30" s="33">
        <f>Q31</f>
        <v>250</v>
      </c>
      <c r="R30" s="14"/>
      <c r="S30" s="14"/>
      <c r="T30" s="14"/>
    </row>
    <row r="31" spans="1:17" s="1" customFormat="1" ht="28.5" customHeight="1">
      <c r="A31" s="68" t="s">
        <v>102</v>
      </c>
      <c r="B31" s="68"/>
      <c r="C31" s="68"/>
      <c r="D31" s="68"/>
      <c r="E31" s="68"/>
      <c r="F31" s="20" t="s">
        <v>151</v>
      </c>
      <c r="G31" s="44" t="s">
        <v>92</v>
      </c>
      <c r="H31" s="44"/>
      <c r="I31" s="44"/>
      <c r="J31" s="45" t="s">
        <v>103</v>
      </c>
      <c r="K31" s="45"/>
      <c r="L31" s="45"/>
      <c r="M31" s="45"/>
      <c r="N31" s="20"/>
      <c r="O31" s="76">
        <f>O32</f>
        <v>1882900</v>
      </c>
      <c r="P31" s="76"/>
      <c r="Q31" s="34">
        <f>Q32</f>
        <v>250</v>
      </c>
    </row>
    <row r="32" spans="1:17" s="1" customFormat="1" ht="29.25" customHeight="1">
      <c r="A32" s="43" t="s">
        <v>93</v>
      </c>
      <c r="B32" s="43"/>
      <c r="C32" s="43"/>
      <c r="D32" s="43"/>
      <c r="E32" s="43"/>
      <c r="F32" s="20" t="s">
        <v>151</v>
      </c>
      <c r="G32" s="44" t="s">
        <v>92</v>
      </c>
      <c r="H32" s="44"/>
      <c r="I32" s="44"/>
      <c r="J32" s="45" t="s">
        <v>103</v>
      </c>
      <c r="K32" s="45"/>
      <c r="L32" s="45"/>
      <c r="M32" s="45"/>
      <c r="N32" s="19">
        <v>870</v>
      </c>
      <c r="O32" s="76">
        <v>1882900</v>
      </c>
      <c r="P32" s="76"/>
      <c r="Q32" s="34">
        <v>250</v>
      </c>
    </row>
    <row r="33" spans="1:20" s="4" customFormat="1" ht="34.5" customHeight="1">
      <c r="A33" s="62" t="s">
        <v>18</v>
      </c>
      <c r="B33" s="62"/>
      <c r="C33" s="62"/>
      <c r="D33" s="62"/>
      <c r="E33" s="62"/>
      <c r="F33" s="22" t="s">
        <v>151</v>
      </c>
      <c r="G33" s="64" t="s">
        <v>17</v>
      </c>
      <c r="H33" s="64"/>
      <c r="I33" s="64"/>
      <c r="J33" s="93"/>
      <c r="K33" s="93"/>
      <c r="L33" s="93"/>
      <c r="M33" s="93"/>
      <c r="N33" s="22"/>
      <c r="O33" s="86" t="e">
        <f>O41+O34</f>
        <v>#REF!</v>
      </c>
      <c r="P33" s="86"/>
      <c r="Q33" s="33">
        <f>Q34+Q36+Q38+Q40+Q44+Q47+Q42</f>
        <v>3056.6</v>
      </c>
      <c r="R33" s="39"/>
      <c r="S33" s="14"/>
      <c r="T33" s="14"/>
    </row>
    <row r="34" spans="1:17" s="1" customFormat="1" ht="31.5" customHeight="1" hidden="1">
      <c r="A34" s="68" t="s">
        <v>104</v>
      </c>
      <c r="B34" s="68"/>
      <c r="C34" s="68"/>
      <c r="D34" s="68"/>
      <c r="E34" s="68"/>
      <c r="F34" s="20" t="s">
        <v>151</v>
      </c>
      <c r="G34" s="47" t="s">
        <v>17</v>
      </c>
      <c r="H34" s="47"/>
      <c r="I34" s="47"/>
      <c r="J34" s="45" t="s">
        <v>105</v>
      </c>
      <c r="K34" s="45"/>
      <c r="L34" s="45"/>
      <c r="M34" s="45"/>
      <c r="N34" s="20"/>
      <c r="O34" s="76" t="e">
        <f>O35+O37+O39+#REF!</f>
        <v>#REF!</v>
      </c>
      <c r="P34" s="76"/>
      <c r="Q34" s="34"/>
    </row>
    <row r="35" spans="1:17" s="1" customFormat="1" ht="45.75" customHeight="1" hidden="1">
      <c r="A35" s="43" t="s">
        <v>10</v>
      </c>
      <c r="B35" s="43"/>
      <c r="C35" s="43"/>
      <c r="D35" s="43"/>
      <c r="E35" s="43"/>
      <c r="F35" s="20" t="s">
        <v>151</v>
      </c>
      <c r="G35" s="47" t="s">
        <v>17</v>
      </c>
      <c r="H35" s="47"/>
      <c r="I35" s="47"/>
      <c r="J35" s="45" t="s">
        <v>105</v>
      </c>
      <c r="K35" s="45"/>
      <c r="L35" s="45"/>
      <c r="M35" s="45"/>
      <c r="N35" s="20" t="s">
        <v>9</v>
      </c>
      <c r="O35" s="76">
        <v>84000</v>
      </c>
      <c r="P35" s="76"/>
      <c r="Q35" s="34"/>
    </row>
    <row r="36" spans="1:17" s="1" customFormat="1" ht="45" customHeight="1">
      <c r="A36" s="68" t="s">
        <v>66</v>
      </c>
      <c r="B36" s="68"/>
      <c r="C36" s="68"/>
      <c r="D36" s="68"/>
      <c r="E36" s="68"/>
      <c r="F36" s="20" t="s">
        <v>151</v>
      </c>
      <c r="G36" s="47" t="s">
        <v>17</v>
      </c>
      <c r="H36" s="47"/>
      <c r="I36" s="47"/>
      <c r="J36" s="45" t="s">
        <v>106</v>
      </c>
      <c r="K36" s="45"/>
      <c r="L36" s="45"/>
      <c r="M36" s="45"/>
      <c r="N36" s="19"/>
      <c r="O36" s="76">
        <v>84000</v>
      </c>
      <c r="P36" s="76"/>
      <c r="Q36" s="34">
        <f>Q37</f>
        <v>91.3</v>
      </c>
    </row>
    <row r="37" spans="1:17" s="1" customFormat="1" ht="39" customHeight="1">
      <c r="A37" s="43" t="s">
        <v>10</v>
      </c>
      <c r="B37" s="43"/>
      <c r="C37" s="43"/>
      <c r="D37" s="43"/>
      <c r="E37" s="43"/>
      <c r="F37" s="20" t="s">
        <v>151</v>
      </c>
      <c r="G37" s="47" t="s">
        <v>17</v>
      </c>
      <c r="H37" s="47"/>
      <c r="I37" s="47"/>
      <c r="J37" s="45" t="s">
        <v>106</v>
      </c>
      <c r="K37" s="45"/>
      <c r="L37" s="45"/>
      <c r="M37" s="45"/>
      <c r="N37" s="19">
        <v>240</v>
      </c>
      <c r="O37" s="76">
        <v>358500</v>
      </c>
      <c r="P37" s="76"/>
      <c r="Q37" s="34">
        <v>91.3</v>
      </c>
    </row>
    <row r="38" spans="1:17" s="1" customFormat="1" ht="33.75" customHeight="1">
      <c r="A38" s="68" t="s">
        <v>90</v>
      </c>
      <c r="B38" s="68"/>
      <c r="C38" s="68"/>
      <c r="D38" s="68"/>
      <c r="E38" s="68"/>
      <c r="F38" s="20" t="s">
        <v>151</v>
      </c>
      <c r="G38" s="47" t="s">
        <v>17</v>
      </c>
      <c r="H38" s="47"/>
      <c r="I38" s="47"/>
      <c r="J38" s="45" t="s">
        <v>107</v>
      </c>
      <c r="K38" s="45"/>
      <c r="L38" s="45"/>
      <c r="M38" s="45"/>
      <c r="N38" s="36"/>
      <c r="O38" s="76">
        <v>358500</v>
      </c>
      <c r="P38" s="76"/>
      <c r="Q38" s="34">
        <f>Q39</f>
        <v>679.7</v>
      </c>
    </row>
    <row r="39" spans="1:17" s="1" customFormat="1" ht="38.25" customHeight="1">
      <c r="A39" s="43" t="s">
        <v>10</v>
      </c>
      <c r="B39" s="43"/>
      <c r="C39" s="43"/>
      <c r="D39" s="43"/>
      <c r="E39" s="43"/>
      <c r="F39" s="20" t="s">
        <v>151</v>
      </c>
      <c r="G39" s="47" t="s">
        <v>17</v>
      </c>
      <c r="H39" s="47"/>
      <c r="I39" s="47"/>
      <c r="J39" s="45" t="s">
        <v>107</v>
      </c>
      <c r="K39" s="45"/>
      <c r="L39" s="45"/>
      <c r="M39" s="45"/>
      <c r="N39" s="19">
        <v>240</v>
      </c>
      <c r="O39" s="76">
        <v>44200</v>
      </c>
      <c r="P39" s="76"/>
      <c r="Q39" s="34">
        <v>679.7</v>
      </c>
    </row>
    <row r="40" spans="1:17" s="1" customFormat="1" ht="33.75" customHeight="1">
      <c r="A40" s="68" t="s">
        <v>108</v>
      </c>
      <c r="B40" s="68"/>
      <c r="C40" s="68"/>
      <c r="D40" s="68"/>
      <c r="E40" s="68"/>
      <c r="F40" s="20" t="s">
        <v>151</v>
      </c>
      <c r="G40" s="47" t="s">
        <v>17</v>
      </c>
      <c r="H40" s="47"/>
      <c r="I40" s="47"/>
      <c r="J40" s="45" t="s">
        <v>109</v>
      </c>
      <c r="K40" s="45"/>
      <c r="L40" s="45"/>
      <c r="M40" s="45"/>
      <c r="N40" s="19"/>
      <c r="O40" s="76">
        <v>44200</v>
      </c>
      <c r="P40" s="76"/>
      <c r="Q40" s="34">
        <f>SUM(Q41)</f>
        <v>225</v>
      </c>
    </row>
    <row r="41" spans="1:17" s="1" customFormat="1" ht="37.5" customHeight="1">
      <c r="A41" s="43" t="s">
        <v>10</v>
      </c>
      <c r="B41" s="43"/>
      <c r="C41" s="43"/>
      <c r="D41" s="43"/>
      <c r="E41" s="43"/>
      <c r="F41" s="20" t="s">
        <v>151</v>
      </c>
      <c r="G41" s="47" t="s">
        <v>17</v>
      </c>
      <c r="H41" s="47"/>
      <c r="I41" s="47"/>
      <c r="J41" s="45" t="s">
        <v>109</v>
      </c>
      <c r="K41" s="45"/>
      <c r="L41" s="45"/>
      <c r="M41" s="45"/>
      <c r="N41" s="20" t="s">
        <v>9</v>
      </c>
      <c r="O41" s="76">
        <f>1700300</f>
        <v>1700300</v>
      </c>
      <c r="P41" s="76"/>
      <c r="Q41" s="34">
        <v>225</v>
      </c>
    </row>
    <row r="42" spans="1:17" s="1" customFormat="1" ht="37.5" customHeight="1" hidden="1">
      <c r="A42" s="59" t="s">
        <v>154</v>
      </c>
      <c r="B42" s="60"/>
      <c r="C42" s="60"/>
      <c r="D42" s="60"/>
      <c r="E42" s="61"/>
      <c r="F42" s="20" t="s">
        <v>151</v>
      </c>
      <c r="G42" s="47" t="s">
        <v>17</v>
      </c>
      <c r="H42" s="47"/>
      <c r="I42" s="47"/>
      <c r="J42" s="45">
        <v>2000070430</v>
      </c>
      <c r="K42" s="45"/>
      <c r="L42" s="45"/>
      <c r="M42" s="45"/>
      <c r="N42" s="20"/>
      <c r="O42" s="21"/>
      <c r="P42" s="21"/>
      <c r="Q42" s="34">
        <f>Q43</f>
        <v>0</v>
      </c>
    </row>
    <row r="43" spans="1:17" s="1" customFormat="1" ht="110.25" customHeight="1" hidden="1">
      <c r="A43" s="43" t="s">
        <v>35</v>
      </c>
      <c r="B43" s="43"/>
      <c r="C43" s="43"/>
      <c r="D43" s="43"/>
      <c r="E43" s="43"/>
      <c r="F43" s="20" t="s">
        <v>151</v>
      </c>
      <c r="G43" s="47" t="s">
        <v>17</v>
      </c>
      <c r="H43" s="47"/>
      <c r="I43" s="47"/>
      <c r="J43" s="45">
        <v>2000070430</v>
      </c>
      <c r="K43" s="45"/>
      <c r="L43" s="45"/>
      <c r="M43" s="45"/>
      <c r="N43" s="20" t="s">
        <v>155</v>
      </c>
      <c r="O43" s="21"/>
      <c r="P43" s="21"/>
      <c r="Q43" s="34">
        <v>0</v>
      </c>
    </row>
    <row r="44" spans="1:17" s="1" customFormat="1" ht="57.75" customHeight="1">
      <c r="A44" s="68" t="s">
        <v>110</v>
      </c>
      <c r="B44" s="68"/>
      <c r="C44" s="68"/>
      <c r="D44" s="68"/>
      <c r="E44" s="68"/>
      <c r="F44" s="20" t="s">
        <v>151</v>
      </c>
      <c r="G44" s="47" t="s">
        <v>17</v>
      </c>
      <c r="H44" s="47"/>
      <c r="I44" s="47"/>
      <c r="J44" s="45" t="s">
        <v>111</v>
      </c>
      <c r="K44" s="45"/>
      <c r="L44" s="45"/>
      <c r="M44" s="45"/>
      <c r="N44" s="20"/>
      <c r="O44" s="21"/>
      <c r="P44" s="21"/>
      <c r="Q44" s="34">
        <f>Q45+Q46</f>
        <v>2049.1</v>
      </c>
    </row>
    <row r="45" spans="1:17" s="1" customFormat="1" ht="37.5" customHeight="1">
      <c r="A45" s="43" t="s">
        <v>10</v>
      </c>
      <c r="B45" s="43"/>
      <c r="C45" s="43"/>
      <c r="D45" s="43"/>
      <c r="E45" s="43"/>
      <c r="F45" s="20" t="s">
        <v>151</v>
      </c>
      <c r="G45" s="47" t="s">
        <v>17</v>
      </c>
      <c r="H45" s="47"/>
      <c r="I45" s="47"/>
      <c r="J45" s="45" t="s">
        <v>111</v>
      </c>
      <c r="K45" s="45"/>
      <c r="L45" s="45"/>
      <c r="M45" s="45"/>
      <c r="N45" s="20" t="s">
        <v>9</v>
      </c>
      <c r="O45" s="21"/>
      <c r="P45" s="21"/>
      <c r="Q45" s="34">
        <v>1946.3</v>
      </c>
    </row>
    <row r="46" spans="1:17" s="1" customFormat="1" ht="34.5" customHeight="1">
      <c r="A46" s="43" t="s">
        <v>12</v>
      </c>
      <c r="B46" s="43"/>
      <c r="C46" s="43"/>
      <c r="D46" s="43"/>
      <c r="E46" s="43"/>
      <c r="F46" s="20" t="s">
        <v>151</v>
      </c>
      <c r="G46" s="47" t="s">
        <v>17</v>
      </c>
      <c r="H46" s="47"/>
      <c r="I46" s="47"/>
      <c r="J46" s="45" t="s">
        <v>111</v>
      </c>
      <c r="K46" s="45"/>
      <c r="L46" s="45"/>
      <c r="M46" s="45"/>
      <c r="N46" s="19">
        <v>850</v>
      </c>
      <c r="O46" s="76">
        <f>1575300</f>
        <v>1575300</v>
      </c>
      <c r="P46" s="76"/>
      <c r="Q46" s="34">
        <v>102.8</v>
      </c>
    </row>
    <row r="47" spans="1:17" s="1" customFormat="1" ht="30.75" customHeight="1">
      <c r="A47" s="68" t="s">
        <v>112</v>
      </c>
      <c r="B47" s="68"/>
      <c r="C47" s="68"/>
      <c r="D47" s="68"/>
      <c r="E47" s="68"/>
      <c r="F47" s="20" t="s">
        <v>151</v>
      </c>
      <c r="G47" s="47" t="s">
        <v>17</v>
      </c>
      <c r="H47" s="47"/>
      <c r="I47" s="47"/>
      <c r="J47" s="45">
        <v>2000080970</v>
      </c>
      <c r="K47" s="45"/>
      <c r="L47" s="45"/>
      <c r="M47" s="45"/>
      <c r="N47" s="19"/>
      <c r="O47" s="76">
        <f>125000</f>
        <v>125000</v>
      </c>
      <c r="P47" s="76"/>
      <c r="Q47" s="34">
        <f>Q48</f>
        <v>11.5</v>
      </c>
    </row>
    <row r="48" spans="1:17" s="1" customFormat="1" ht="40.5" customHeight="1">
      <c r="A48" s="43" t="s">
        <v>143</v>
      </c>
      <c r="B48" s="43"/>
      <c r="C48" s="43"/>
      <c r="D48" s="43"/>
      <c r="E48" s="43"/>
      <c r="F48" s="20" t="s">
        <v>151</v>
      </c>
      <c r="G48" s="44" t="s">
        <v>17</v>
      </c>
      <c r="H48" s="44"/>
      <c r="I48" s="44"/>
      <c r="J48" s="45">
        <v>2000080970</v>
      </c>
      <c r="K48" s="45"/>
      <c r="L48" s="45"/>
      <c r="M48" s="45"/>
      <c r="N48" s="19">
        <v>330</v>
      </c>
      <c r="O48" s="21"/>
      <c r="P48" s="21"/>
      <c r="Q48" s="34">
        <v>11.5</v>
      </c>
    </row>
    <row r="49" spans="1:20" s="4" customFormat="1" ht="36.75" customHeight="1">
      <c r="A49" s="77" t="s">
        <v>73</v>
      </c>
      <c r="B49" s="77"/>
      <c r="C49" s="77"/>
      <c r="D49" s="77"/>
      <c r="E49" s="77"/>
      <c r="F49" s="17" t="s">
        <v>151</v>
      </c>
      <c r="G49" s="87" t="s">
        <v>74</v>
      </c>
      <c r="H49" s="87"/>
      <c r="I49" s="87"/>
      <c r="J49" s="87"/>
      <c r="K49" s="87"/>
      <c r="L49" s="87"/>
      <c r="M49" s="87"/>
      <c r="N49" s="17"/>
      <c r="O49" s="69">
        <f>O50+O53</f>
        <v>155000</v>
      </c>
      <c r="P49" s="69"/>
      <c r="Q49" s="32">
        <f>Q50+Q53</f>
        <v>149.4</v>
      </c>
      <c r="R49" s="14"/>
      <c r="S49" s="14"/>
      <c r="T49" s="14"/>
    </row>
    <row r="50" spans="1:20" s="4" customFormat="1" ht="54" customHeight="1">
      <c r="A50" s="62" t="s">
        <v>20</v>
      </c>
      <c r="B50" s="62"/>
      <c r="C50" s="62"/>
      <c r="D50" s="62"/>
      <c r="E50" s="62"/>
      <c r="F50" s="22" t="s">
        <v>151</v>
      </c>
      <c r="G50" s="64" t="s">
        <v>19</v>
      </c>
      <c r="H50" s="64"/>
      <c r="I50" s="64"/>
      <c r="J50" s="93"/>
      <c r="K50" s="93"/>
      <c r="L50" s="93"/>
      <c r="M50" s="93"/>
      <c r="N50" s="22"/>
      <c r="O50" s="86">
        <f>50000</f>
        <v>50000</v>
      </c>
      <c r="P50" s="86"/>
      <c r="Q50" s="33">
        <f>Q51</f>
        <v>23.9</v>
      </c>
      <c r="R50" s="14"/>
      <c r="S50" s="14"/>
      <c r="T50" s="14"/>
    </row>
    <row r="51" spans="1:17" s="1" customFormat="1" ht="49.5" customHeight="1">
      <c r="A51" s="68" t="s">
        <v>113</v>
      </c>
      <c r="B51" s="68"/>
      <c r="C51" s="68"/>
      <c r="D51" s="68"/>
      <c r="E51" s="68"/>
      <c r="F51" s="20" t="s">
        <v>151</v>
      </c>
      <c r="G51" s="47" t="s">
        <v>19</v>
      </c>
      <c r="H51" s="47"/>
      <c r="I51" s="47"/>
      <c r="J51" s="45" t="s">
        <v>114</v>
      </c>
      <c r="K51" s="45"/>
      <c r="L51" s="45"/>
      <c r="M51" s="45"/>
      <c r="N51" s="20"/>
      <c r="O51" s="76">
        <f>50000</f>
        <v>50000</v>
      </c>
      <c r="P51" s="76"/>
      <c r="Q51" s="34">
        <f>Q52</f>
        <v>23.9</v>
      </c>
    </row>
    <row r="52" spans="1:17" s="1" customFormat="1" ht="37.5" customHeight="1">
      <c r="A52" s="43" t="s">
        <v>10</v>
      </c>
      <c r="B52" s="43"/>
      <c r="C52" s="43"/>
      <c r="D52" s="43"/>
      <c r="E52" s="43"/>
      <c r="F52" s="20" t="s">
        <v>151</v>
      </c>
      <c r="G52" s="47" t="s">
        <v>19</v>
      </c>
      <c r="H52" s="47"/>
      <c r="I52" s="47"/>
      <c r="J52" s="45" t="s">
        <v>114</v>
      </c>
      <c r="K52" s="45"/>
      <c r="L52" s="45"/>
      <c r="M52" s="45"/>
      <c r="N52" s="19" t="s">
        <v>9</v>
      </c>
      <c r="O52" s="76">
        <f>50000</f>
        <v>50000</v>
      </c>
      <c r="P52" s="76"/>
      <c r="Q52" s="34">
        <v>23.9</v>
      </c>
    </row>
    <row r="53" spans="1:20" s="4" customFormat="1" ht="45" customHeight="1">
      <c r="A53" s="62" t="s">
        <v>22</v>
      </c>
      <c r="B53" s="62"/>
      <c r="C53" s="62"/>
      <c r="D53" s="62"/>
      <c r="E53" s="62"/>
      <c r="F53" s="22" t="s">
        <v>151</v>
      </c>
      <c r="G53" s="64" t="s">
        <v>21</v>
      </c>
      <c r="H53" s="64"/>
      <c r="I53" s="64"/>
      <c r="J53" s="93"/>
      <c r="K53" s="93"/>
      <c r="L53" s="93"/>
      <c r="M53" s="93"/>
      <c r="N53" s="22"/>
      <c r="O53" s="86">
        <f>105000</f>
        <v>105000</v>
      </c>
      <c r="P53" s="86"/>
      <c r="Q53" s="33">
        <f>Q54+Q56</f>
        <v>125.5</v>
      </c>
      <c r="R53" s="14"/>
      <c r="S53" s="14"/>
      <c r="T53" s="14"/>
    </row>
    <row r="54" spans="1:17" s="2" customFormat="1" ht="42.75" customHeight="1">
      <c r="A54" s="68" t="s">
        <v>164</v>
      </c>
      <c r="B54" s="68"/>
      <c r="C54" s="68"/>
      <c r="D54" s="68"/>
      <c r="E54" s="68"/>
      <c r="F54" s="20" t="s">
        <v>151</v>
      </c>
      <c r="G54" s="110" t="s">
        <v>21</v>
      </c>
      <c r="H54" s="110"/>
      <c r="I54" s="110"/>
      <c r="J54" s="45">
        <v>2000070570</v>
      </c>
      <c r="K54" s="45"/>
      <c r="L54" s="45"/>
      <c r="M54" s="45"/>
      <c r="N54" s="23"/>
      <c r="O54" s="92">
        <f>105000</f>
        <v>105000</v>
      </c>
      <c r="P54" s="92"/>
      <c r="Q54" s="34">
        <f>Q55</f>
        <v>99.3</v>
      </c>
    </row>
    <row r="55" spans="1:17" s="1" customFormat="1" ht="37.5" customHeight="1">
      <c r="A55" s="43" t="s">
        <v>10</v>
      </c>
      <c r="B55" s="43"/>
      <c r="C55" s="43"/>
      <c r="D55" s="43"/>
      <c r="E55" s="43"/>
      <c r="F55" s="20" t="s">
        <v>151</v>
      </c>
      <c r="G55" s="47" t="s">
        <v>21</v>
      </c>
      <c r="H55" s="47"/>
      <c r="I55" s="47"/>
      <c r="J55" s="45">
        <v>2000070570</v>
      </c>
      <c r="K55" s="45"/>
      <c r="L55" s="45"/>
      <c r="M55" s="45"/>
      <c r="N55" s="19" t="s">
        <v>9</v>
      </c>
      <c r="O55" s="76">
        <f>105000</f>
        <v>105000</v>
      </c>
      <c r="P55" s="76"/>
      <c r="Q55" s="34">
        <v>99.3</v>
      </c>
    </row>
    <row r="56" spans="1:17" s="1" customFormat="1" ht="40.5" customHeight="1">
      <c r="A56" s="59" t="s">
        <v>166</v>
      </c>
      <c r="B56" s="60"/>
      <c r="C56" s="60"/>
      <c r="D56" s="60"/>
      <c r="E56" s="61"/>
      <c r="F56" s="20" t="s">
        <v>151</v>
      </c>
      <c r="G56" s="47" t="s">
        <v>21</v>
      </c>
      <c r="H56" s="47"/>
      <c r="I56" s="47"/>
      <c r="J56" s="63">
        <v>1000170190</v>
      </c>
      <c r="K56" s="57"/>
      <c r="L56" s="57"/>
      <c r="M56" s="58"/>
      <c r="N56" s="19"/>
      <c r="O56" s="21"/>
      <c r="P56" s="21"/>
      <c r="Q56" s="34">
        <f>Q57</f>
        <v>26.2</v>
      </c>
    </row>
    <row r="57" spans="1:17" s="1" customFormat="1" ht="37.5" customHeight="1">
      <c r="A57" s="43" t="s">
        <v>10</v>
      </c>
      <c r="B57" s="43"/>
      <c r="C57" s="43"/>
      <c r="D57" s="43"/>
      <c r="E57" s="43"/>
      <c r="F57" s="20" t="s">
        <v>151</v>
      </c>
      <c r="G57" s="47" t="s">
        <v>21</v>
      </c>
      <c r="H57" s="47"/>
      <c r="I57" s="47"/>
      <c r="J57" s="63">
        <v>1000170190</v>
      </c>
      <c r="K57" s="57"/>
      <c r="L57" s="57"/>
      <c r="M57" s="58"/>
      <c r="N57" s="19">
        <v>240</v>
      </c>
      <c r="O57" s="21"/>
      <c r="P57" s="21"/>
      <c r="Q57" s="34">
        <v>26.2</v>
      </c>
    </row>
    <row r="58" spans="1:20" s="4" customFormat="1" ht="27.75" customHeight="1">
      <c r="A58" s="77" t="s">
        <v>75</v>
      </c>
      <c r="B58" s="77"/>
      <c r="C58" s="77"/>
      <c r="D58" s="77"/>
      <c r="E58" s="77"/>
      <c r="F58" s="17" t="s">
        <v>151</v>
      </c>
      <c r="G58" s="87" t="s">
        <v>76</v>
      </c>
      <c r="H58" s="87"/>
      <c r="I58" s="87"/>
      <c r="J58" s="87"/>
      <c r="K58" s="87"/>
      <c r="L58" s="87"/>
      <c r="M58" s="87"/>
      <c r="N58" s="17"/>
      <c r="O58" s="69" t="e">
        <f>O59+#REF!</f>
        <v>#REF!</v>
      </c>
      <c r="P58" s="69"/>
      <c r="Q58" s="32">
        <f>Q59+Q70</f>
        <v>28981.799999999996</v>
      </c>
      <c r="R58" s="14"/>
      <c r="S58" s="14"/>
      <c r="T58" s="14"/>
    </row>
    <row r="59" spans="1:20" s="4" customFormat="1" ht="27.75" customHeight="1">
      <c r="A59" s="62" t="s">
        <v>24</v>
      </c>
      <c r="B59" s="62"/>
      <c r="C59" s="62"/>
      <c r="D59" s="62"/>
      <c r="E59" s="62"/>
      <c r="F59" s="22" t="s">
        <v>151</v>
      </c>
      <c r="G59" s="64" t="s">
        <v>23</v>
      </c>
      <c r="H59" s="64"/>
      <c r="I59" s="64"/>
      <c r="J59" s="93"/>
      <c r="K59" s="93"/>
      <c r="L59" s="93"/>
      <c r="M59" s="93"/>
      <c r="N59" s="22"/>
      <c r="O59" s="86" t="e">
        <f>O64+#REF!+#REF!</f>
        <v>#REF!</v>
      </c>
      <c r="P59" s="86"/>
      <c r="Q59" s="33">
        <f>Q64+Q67+Q60+Q62</f>
        <v>21144.899999999998</v>
      </c>
      <c r="R59" s="14"/>
      <c r="S59" s="14"/>
      <c r="T59" s="14"/>
    </row>
    <row r="60" spans="1:20" s="4" customFormat="1" ht="59.25" customHeight="1" hidden="1">
      <c r="A60" s="91" t="s">
        <v>158</v>
      </c>
      <c r="B60" s="91"/>
      <c r="C60" s="91"/>
      <c r="D60" s="91"/>
      <c r="E60" s="91"/>
      <c r="F60" s="20" t="s">
        <v>151</v>
      </c>
      <c r="G60" s="47" t="s">
        <v>23</v>
      </c>
      <c r="H60" s="47"/>
      <c r="I60" s="47"/>
      <c r="J60" s="45">
        <v>2000043180</v>
      </c>
      <c r="K60" s="45"/>
      <c r="L60" s="45"/>
      <c r="M60" s="45"/>
      <c r="N60" s="20"/>
      <c r="O60" s="76">
        <f>16059000</f>
        <v>16059000</v>
      </c>
      <c r="P60" s="76"/>
      <c r="Q60" s="34">
        <f>Q61</f>
        <v>0</v>
      </c>
      <c r="R60" s="14"/>
      <c r="S60" s="14"/>
      <c r="T60" s="14"/>
    </row>
    <row r="61" spans="1:20" s="4" customFormat="1" ht="36.75" customHeight="1" hidden="1">
      <c r="A61" s="43" t="s">
        <v>10</v>
      </c>
      <c r="B61" s="43"/>
      <c r="C61" s="43"/>
      <c r="D61" s="43"/>
      <c r="E61" s="43"/>
      <c r="F61" s="20" t="s">
        <v>151</v>
      </c>
      <c r="G61" s="47" t="s">
        <v>23</v>
      </c>
      <c r="H61" s="47"/>
      <c r="I61" s="47"/>
      <c r="J61" s="45">
        <v>2000043180</v>
      </c>
      <c r="K61" s="45"/>
      <c r="L61" s="45"/>
      <c r="M61" s="45"/>
      <c r="N61" s="19" t="s">
        <v>9</v>
      </c>
      <c r="O61" s="76">
        <f>13709000</f>
        <v>13709000</v>
      </c>
      <c r="P61" s="76"/>
      <c r="Q61" s="34"/>
      <c r="R61" s="14"/>
      <c r="S61" s="14"/>
      <c r="T61" s="14"/>
    </row>
    <row r="62" spans="1:20" s="4" customFormat="1" ht="66.75" customHeight="1">
      <c r="A62" s="46" t="s">
        <v>173</v>
      </c>
      <c r="B62" s="46"/>
      <c r="C62" s="46"/>
      <c r="D62" s="46"/>
      <c r="E62" s="46"/>
      <c r="F62" s="20" t="s">
        <v>151</v>
      </c>
      <c r="G62" s="47" t="s">
        <v>23</v>
      </c>
      <c r="H62" s="47"/>
      <c r="I62" s="47"/>
      <c r="J62" s="47">
        <v>2000043180</v>
      </c>
      <c r="K62" s="47"/>
      <c r="L62" s="47"/>
      <c r="M62" s="47"/>
      <c r="N62" s="20"/>
      <c r="O62" s="21"/>
      <c r="P62" s="21"/>
      <c r="Q62" s="34">
        <f>Q63</f>
        <v>1324.8</v>
      </c>
      <c r="R62" s="14"/>
      <c r="S62" s="14"/>
      <c r="T62" s="14"/>
    </row>
    <row r="63" spans="1:20" s="4" customFormat="1" ht="36.75" customHeight="1">
      <c r="A63" s="43" t="s">
        <v>25</v>
      </c>
      <c r="B63" s="43"/>
      <c r="C63" s="43"/>
      <c r="D63" s="43"/>
      <c r="E63" s="43"/>
      <c r="F63" s="20" t="s">
        <v>151</v>
      </c>
      <c r="G63" s="47" t="s">
        <v>23</v>
      </c>
      <c r="H63" s="47"/>
      <c r="I63" s="47"/>
      <c r="J63" s="47">
        <v>2000043180</v>
      </c>
      <c r="K63" s="47"/>
      <c r="L63" s="47"/>
      <c r="M63" s="47"/>
      <c r="N63" s="19">
        <v>410</v>
      </c>
      <c r="O63" s="21"/>
      <c r="P63" s="21"/>
      <c r="Q63" s="34">
        <v>1324.8</v>
      </c>
      <c r="R63" s="14"/>
      <c r="S63" s="14"/>
      <c r="T63" s="14"/>
    </row>
    <row r="64" spans="1:17" s="1" customFormat="1" ht="33" customHeight="1" hidden="1">
      <c r="A64" s="68" t="s">
        <v>26</v>
      </c>
      <c r="B64" s="68"/>
      <c r="C64" s="68"/>
      <c r="D64" s="68"/>
      <c r="E64" s="68"/>
      <c r="F64" s="20" t="s">
        <v>151</v>
      </c>
      <c r="G64" s="47" t="s">
        <v>23</v>
      </c>
      <c r="H64" s="47"/>
      <c r="I64" s="47"/>
      <c r="J64" s="45" t="s">
        <v>115</v>
      </c>
      <c r="K64" s="45"/>
      <c r="L64" s="45"/>
      <c r="M64" s="45"/>
      <c r="N64" s="20"/>
      <c r="O64" s="76">
        <f>16059000</f>
        <v>16059000</v>
      </c>
      <c r="P64" s="76"/>
      <c r="Q64" s="34">
        <f>Q65+Q66</f>
        <v>0</v>
      </c>
    </row>
    <row r="65" spans="1:17" s="1" customFormat="1" ht="33" customHeight="1" hidden="1">
      <c r="A65" s="43" t="s">
        <v>10</v>
      </c>
      <c r="B65" s="43"/>
      <c r="C65" s="43"/>
      <c r="D65" s="43"/>
      <c r="E65" s="43"/>
      <c r="F65" s="20" t="s">
        <v>151</v>
      </c>
      <c r="G65" s="47" t="s">
        <v>23</v>
      </c>
      <c r="H65" s="47"/>
      <c r="I65" s="47"/>
      <c r="J65" s="45" t="s">
        <v>115</v>
      </c>
      <c r="K65" s="45"/>
      <c r="L65" s="45"/>
      <c r="M65" s="45"/>
      <c r="N65" s="19" t="s">
        <v>9</v>
      </c>
      <c r="O65" s="76">
        <f>13709000</f>
        <v>13709000</v>
      </c>
      <c r="P65" s="76"/>
      <c r="Q65" s="34">
        <v>0</v>
      </c>
    </row>
    <row r="66" spans="1:17" s="1" customFormat="1" ht="30.75" customHeight="1" hidden="1">
      <c r="A66" s="43" t="s">
        <v>12</v>
      </c>
      <c r="B66" s="43"/>
      <c r="C66" s="43"/>
      <c r="D66" s="43"/>
      <c r="E66" s="43"/>
      <c r="F66" s="20" t="s">
        <v>151</v>
      </c>
      <c r="G66" s="47" t="s">
        <v>23</v>
      </c>
      <c r="H66" s="47"/>
      <c r="I66" s="47"/>
      <c r="J66" s="45" t="s">
        <v>115</v>
      </c>
      <c r="K66" s="45"/>
      <c r="L66" s="45"/>
      <c r="M66" s="45"/>
      <c r="N66" s="19" t="s">
        <v>11</v>
      </c>
      <c r="O66" s="21"/>
      <c r="P66" s="21"/>
      <c r="Q66" s="34"/>
    </row>
    <row r="67" spans="1:17" s="1" customFormat="1" ht="26.25" customHeight="1">
      <c r="A67" s="68" t="s">
        <v>116</v>
      </c>
      <c r="B67" s="68"/>
      <c r="C67" s="68"/>
      <c r="D67" s="68"/>
      <c r="E67" s="68"/>
      <c r="F67" s="20" t="s">
        <v>151</v>
      </c>
      <c r="G67" s="47" t="s">
        <v>23</v>
      </c>
      <c r="H67" s="47"/>
      <c r="I67" s="47"/>
      <c r="J67" s="45" t="s">
        <v>117</v>
      </c>
      <c r="K67" s="45"/>
      <c r="L67" s="45"/>
      <c r="M67" s="45"/>
      <c r="N67" s="19"/>
      <c r="O67" s="76">
        <f>2350000</f>
        <v>2350000</v>
      </c>
      <c r="P67" s="76"/>
      <c r="Q67" s="34">
        <f>Q68+Q69</f>
        <v>19820.1</v>
      </c>
    </row>
    <row r="68" spans="1:17" s="1" customFormat="1" ht="36.75" customHeight="1">
      <c r="A68" s="43" t="s">
        <v>10</v>
      </c>
      <c r="B68" s="43"/>
      <c r="C68" s="43"/>
      <c r="D68" s="43"/>
      <c r="E68" s="43"/>
      <c r="F68" s="20" t="s">
        <v>151</v>
      </c>
      <c r="G68" s="44" t="s">
        <v>23</v>
      </c>
      <c r="H68" s="44"/>
      <c r="I68" s="44"/>
      <c r="J68" s="45" t="s">
        <v>117</v>
      </c>
      <c r="K68" s="45"/>
      <c r="L68" s="45"/>
      <c r="M68" s="45"/>
      <c r="N68" s="19">
        <v>240</v>
      </c>
      <c r="O68" s="21"/>
      <c r="P68" s="21"/>
      <c r="Q68" s="34">
        <f>19820.1-331.2</f>
        <v>19488.899999999998</v>
      </c>
    </row>
    <row r="69" spans="1:17" s="1" customFormat="1" ht="36.75" customHeight="1">
      <c r="A69" s="43" t="s">
        <v>25</v>
      </c>
      <c r="B69" s="43"/>
      <c r="C69" s="43"/>
      <c r="D69" s="43"/>
      <c r="E69" s="43"/>
      <c r="F69" s="20" t="s">
        <v>151</v>
      </c>
      <c r="G69" s="44" t="s">
        <v>23</v>
      </c>
      <c r="H69" s="44"/>
      <c r="I69" s="44"/>
      <c r="J69" s="45" t="s">
        <v>117</v>
      </c>
      <c r="K69" s="45"/>
      <c r="L69" s="45"/>
      <c r="M69" s="45"/>
      <c r="N69" s="19">
        <v>410</v>
      </c>
      <c r="O69" s="37"/>
      <c r="P69" s="38"/>
      <c r="Q69" s="34">
        <v>331.2</v>
      </c>
    </row>
    <row r="70" spans="1:20" s="5" customFormat="1" ht="32.25" customHeight="1">
      <c r="A70" s="78" t="s">
        <v>28</v>
      </c>
      <c r="B70" s="79"/>
      <c r="C70" s="79"/>
      <c r="D70" s="79"/>
      <c r="E70" s="80"/>
      <c r="F70" s="22" t="s">
        <v>151</v>
      </c>
      <c r="G70" s="88" t="s">
        <v>27</v>
      </c>
      <c r="H70" s="89"/>
      <c r="I70" s="90"/>
      <c r="J70" s="116"/>
      <c r="K70" s="117"/>
      <c r="L70" s="117"/>
      <c r="M70" s="118"/>
      <c r="N70" s="22"/>
      <c r="O70" s="112" t="e">
        <f>O73+O77</f>
        <v>#REF!</v>
      </c>
      <c r="P70" s="113"/>
      <c r="Q70" s="33">
        <f>Q73+Q77+Q79+Q71</f>
        <v>7836.9</v>
      </c>
      <c r="R70" s="2"/>
      <c r="S70" s="2"/>
      <c r="T70" s="2"/>
    </row>
    <row r="71" spans="1:20" s="5" customFormat="1" ht="32.25" customHeight="1">
      <c r="A71" s="48" t="s">
        <v>172</v>
      </c>
      <c r="B71" s="48"/>
      <c r="C71" s="48"/>
      <c r="D71" s="48"/>
      <c r="E71" s="48"/>
      <c r="F71" s="20" t="s">
        <v>151</v>
      </c>
      <c r="G71" s="49" t="s">
        <v>27</v>
      </c>
      <c r="H71" s="50"/>
      <c r="I71" s="51"/>
      <c r="J71" s="52" t="s">
        <v>171</v>
      </c>
      <c r="K71" s="53"/>
      <c r="L71" s="53"/>
      <c r="M71" s="54"/>
      <c r="N71" s="22"/>
      <c r="O71" s="41"/>
      <c r="P71" s="42"/>
      <c r="Q71" s="34">
        <f>Q72</f>
        <v>50</v>
      </c>
      <c r="R71" s="2"/>
      <c r="S71" s="2"/>
      <c r="T71" s="2"/>
    </row>
    <row r="72" spans="1:20" s="5" customFormat="1" ht="47.25" customHeight="1">
      <c r="A72" s="48" t="s">
        <v>39</v>
      </c>
      <c r="B72" s="48"/>
      <c r="C72" s="48"/>
      <c r="D72" s="48"/>
      <c r="E72" s="48"/>
      <c r="F72" s="20" t="s">
        <v>151</v>
      </c>
      <c r="G72" s="49" t="s">
        <v>27</v>
      </c>
      <c r="H72" s="50"/>
      <c r="I72" s="51"/>
      <c r="J72" s="52" t="s">
        <v>171</v>
      </c>
      <c r="K72" s="53"/>
      <c r="L72" s="53"/>
      <c r="M72" s="54"/>
      <c r="N72" s="20">
        <v>810</v>
      </c>
      <c r="O72" s="41"/>
      <c r="P72" s="42"/>
      <c r="Q72" s="34">
        <v>50</v>
      </c>
      <c r="R72" s="2"/>
      <c r="S72" s="2"/>
      <c r="T72" s="2"/>
    </row>
    <row r="73" spans="1:17" s="1" customFormat="1" ht="49.5" customHeight="1">
      <c r="A73" s="59" t="s">
        <v>29</v>
      </c>
      <c r="B73" s="60"/>
      <c r="C73" s="60"/>
      <c r="D73" s="60"/>
      <c r="E73" s="61"/>
      <c r="F73" s="20" t="s">
        <v>151</v>
      </c>
      <c r="G73" s="49" t="s">
        <v>27</v>
      </c>
      <c r="H73" s="50"/>
      <c r="I73" s="51"/>
      <c r="J73" s="63" t="s">
        <v>135</v>
      </c>
      <c r="K73" s="57"/>
      <c r="L73" s="57"/>
      <c r="M73" s="58"/>
      <c r="N73" s="20"/>
      <c r="O73" s="70" t="e">
        <f>O74+O75+#REF!</f>
        <v>#REF!</v>
      </c>
      <c r="P73" s="71"/>
      <c r="Q73" s="34">
        <f>SUM(Q74:Q76)</f>
        <v>6636.9</v>
      </c>
    </row>
    <row r="74" spans="1:17" s="1" customFormat="1" ht="38.25" customHeight="1">
      <c r="A74" s="59" t="s">
        <v>31</v>
      </c>
      <c r="B74" s="60"/>
      <c r="C74" s="60"/>
      <c r="D74" s="60"/>
      <c r="E74" s="61"/>
      <c r="F74" s="20" t="s">
        <v>151</v>
      </c>
      <c r="G74" s="49" t="s">
        <v>27</v>
      </c>
      <c r="H74" s="50"/>
      <c r="I74" s="51"/>
      <c r="J74" s="63" t="s">
        <v>135</v>
      </c>
      <c r="K74" s="57"/>
      <c r="L74" s="57"/>
      <c r="M74" s="58"/>
      <c r="N74" s="19" t="s">
        <v>30</v>
      </c>
      <c r="O74" s="70">
        <v>4421000</v>
      </c>
      <c r="P74" s="71"/>
      <c r="Q74" s="34">
        <v>5805.9</v>
      </c>
    </row>
    <row r="75" spans="1:17" s="1" customFormat="1" ht="38.25" customHeight="1">
      <c r="A75" s="59" t="s">
        <v>10</v>
      </c>
      <c r="B75" s="60"/>
      <c r="C75" s="60"/>
      <c r="D75" s="60"/>
      <c r="E75" s="61"/>
      <c r="F75" s="20" t="s">
        <v>151</v>
      </c>
      <c r="G75" s="49" t="s">
        <v>27</v>
      </c>
      <c r="H75" s="50"/>
      <c r="I75" s="51"/>
      <c r="J75" s="63" t="s">
        <v>135</v>
      </c>
      <c r="K75" s="57"/>
      <c r="L75" s="57"/>
      <c r="M75" s="58"/>
      <c r="N75" s="19" t="s">
        <v>9</v>
      </c>
      <c r="O75" s="70">
        <f>858900</f>
        <v>858900</v>
      </c>
      <c r="P75" s="71"/>
      <c r="Q75" s="34">
        <v>823.2</v>
      </c>
    </row>
    <row r="76" spans="1:17" s="1" customFormat="1" ht="38.25" customHeight="1">
      <c r="A76" s="43" t="s">
        <v>12</v>
      </c>
      <c r="B76" s="43"/>
      <c r="C76" s="43"/>
      <c r="D76" s="43"/>
      <c r="E76" s="43"/>
      <c r="F76" s="20" t="s">
        <v>151</v>
      </c>
      <c r="G76" s="49" t="s">
        <v>27</v>
      </c>
      <c r="H76" s="50"/>
      <c r="I76" s="51"/>
      <c r="J76" s="63" t="s">
        <v>135</v>
      </c>
      <c r="K76" s="57"/>
      <c r="L76" s="57"/>
      <c r="M76" s="58"/>
      <c r="N76" s="19">
        <v>850</v>
      </c>
      <c r="O76" s="37"/>
      <c r="P76" s="38"/>
      <c r="Q76" s="34">
        <v>7.8</v>
      </c>
    </row>
    <row r="77" spans="1:17" s="1" customFormat="1" ht="27" customHeight="1">
      <c r="A77" s="81" t="s">
        <v>156</v>
      </c>
      <c r="B77" s="82"/>
      <c r="C77" s="82"/>
      <c r="D77" s="82"/>
      <c r="E77" s="83"/>
      <c r="F77" s="20" t="s">
        <v>151</v>
      </c>
      <c r="G77" s="49" t="s">
        <v>27</v>
      </c>
      <c r="H77" s="50"/>
      <c r="I77" s="51"/>
      <c r="J77" s="63" t="s">
        <v>136</v>
      </c>
      <c r="K77" s="57"/>
      <c r="L77" s="57"/>
      <c r="M77" s="58"/>
      <c r="N77" s="20"/>
      <c r="O77" s="70">
        <f>O78</f>
        <v>1100000</v>
      </c>
      <c r="P77" s="71"/>
      <c r="Q77" s="34">
        <f>Q78</f>
        <v>150</v>
      </c>
    </row>
    <row r="78" spans="1:17" s="1" customFormat="1" ht="40.5" customHeight="1">
      <c r="A78" s="59" t="s">
        <v>10</v>
      </c>
      <c r="B78" s="60"/>
      <c r="C78" s="60"/>
      <c r="D78" s="60"/>
      <c r="E78" s="61"/>
      <c r="F78" s="20" t="s">
        <v>151</v>
      </c>
      <c r="G78" s="49" t="s">
        <v>27</v>
      </c>
      <c r="H78" s="50"/>
      <c r="I78" s="51"/>
      <c r="J78" s="63" t="s">
        <v>136</v>
      </c>
      <c r="K78" s="57"/>
      <c r="L78" s="57"/>
      <c r="M78" s="58"/>
      <c r="N78" s="19" t="s">
        <v>9</v>
      </c>
      <c r="O78" s="70">
        <f>2000000-900000</f>
        <v>1100000</v>
      </c>
      <c r="P78" s="71"/>
      <c r="Q78" s="34">
        <v>150</v>
      </c>
    </row>
    <row r="79" spans="1:17" s="1" customFormat="1" ht="35.25" customHeight="1">
      <c r="A79" s="81" t="s">
        <v>157</v>
      </c>
      <c r="B79" s="82"/>
      <c r="C79" s="82"/>
      <c r="D79" s="82"/>
      <c r="E79" s="83"/>
      <c r="F79" s="20" t="s">
        <v>151</v>
      </c>
      <c r="G79" s="49" t="s">
        <v>27</v>
      </c>
      <c r="H79" s="50"/>
      <c r="I79" s="51"/>
      <c r="J79" s="63">
        <v>2000070470</v>
      </c>
      <c r="K79" s="57"/>
      <c r="L79" s="57"/>
      <c r="M79" s="58"/>
      <c r="N79" s="19"/>
      <c r="O79" s="37"/>
      <c r="P79" s="38"/>
      <c r="Q79" s="34">
        <f>Q80</f>
        <v>1000</v>
      </c>
    </row>
    <row r="80" spans="1:17" s="1" customFormat="1" ht="40.5" customHeight="1">
      <c r="A80" s="59" t="s">
        <v>10</v>
      </c>
      <c r="B80" s="60"/>
      <c r="C80" s="60"/>
      <c r="D80" s="60"/>
      <c r="E80" s="61"/>
      <c r="F80" s="20" t="s">
        <v>151</v>
      </c>
      <c r="G80" s="49" t="s">
        <v>27</v>
      </c>
      <c r="H80" s="50"/>
      <c r="I80" s="51"/>
      <c r="J80" s="63">
        <v>2000070470</v>
      </c>
      <c r="K80" s="57"/>
      <c r="L80" s="57"/>
      <c r="M80" s="58"/>
      <c r="N80" s="19" t="s">
        <v>9</v>
      </c>
      <c r="O80" s="70">
        <f>2000000-900000</f>
        <v>1100000</v>
      </c>
      <c r="P80" s="71"/>
      <c r="Q80" s="34">
        <v>1000</v>
      </c>
    </row>
    <row r="81" spans="1:20" s="4" customFormat="1" ht="26.25" customHeight="1">
      <c r="A81" s="77" t="s">
        <v>77</v>
      </c>
      <c r="B81" s="77"/>
      <c r="C81" s="77"/>
      <c r="D81" s="77"/>
      <c r="E81" s="77"/>
      <c r="F81" s="17" t="s">
        <v>151</v>
      </c>
      <c r="G81" s="87" t="s">
        <v>78</v>
      </c>
      <c r="H81" s="87"/>
      <c r="I81" s="87"/>
      <c r="J81" s="87"/>
      <c r="K81" s="87"/>
      <c r="L81" s="87"/>
      <c r="M81" s="87"/>
      <c r="N81" s="17"/>
      <c r="O81" s="69" t="e">
        <f>O82+O95+O100</f>
        <v>#REF!</v>
      </c>
      <c r="P81" s="69"/>
      <c r="Q81" s="32">
        <f>Q82+Q95+Q100+Q118</f>
        <v>34609.2</v>
      </c>
      <c r="R81" s="14"/>
      <c r="S81" s="14"/>
      <c r="T81" s="14"/>
    </row>
    <row r="82" spans="1:20" s="4" customFormat="1" ht="23.25" customHeight="1">
      <c r="A82" s="62" t="s">
        <v>33</v>
      </c>
      <c r="B82" s="62"/>
      <c r="C82" s="62"/>
      <c r="D82" s="62"/>
      <c r="E82" s="62"/>
      <c r="F82" s="22" t="s">
        <v>151</v>
      </c>
      <c r="G82" s="64" t="s">
        <v>32</v>
      </c>
      <c r="H82" s="64"/>
      <c r="I82" s="64"/>
      <c r="J82" s="93"/>
      <c r="K82" s="93"/>
      <c r="L82" s="93"/>
      <c r="M82" s="93"/>
      <c r="N82" s="22"/>
      <c r="O82" s="86" t="e">
        <f>O87+O93+#REF!+#REF!+#REF!</f>
        <v>#REF!</v>
      </c>
      <c r="P82" s="86"/>
      <c r="Q82" s="33">
        <f>Q87+Q93+Q83+Q85+Q91</f>
        <v>3577.6000000000004</v>
      </c>
      <c r="R82" s="14"/>
      <c r="S82" s="14"/>
      <c r="T82" s="14"/>
    </row>
    <row r="83" spans="1:20" s="4" customFormat="1" ht="98.25" customHeight="1" hidden="1">
      <c r="A83" s="65" t="s">
        <v>160</v>
      </c>
      <c r="B83" s="66"/>
      <c r="C83" s="66"/>
      <c r="D83" s="66"/>
      <c r="E83" s="67"/>
      <c r="F83" s="20" t="s">
        <v>151</v>
      </c>
      <c r="G83" s="47" t="s">
        <v>32</v>
      </c>
      <c r="H83" s="47"/>
      <c r="I83" s="47"/>
      <c r="J83" s="45">
        <v>2000009502</v>
      </c>
      <c r="K83" s="45"/>
      <c r="L83" s="45"/>
      <c r="M83" s="45"/>
      <c r="N83" s="23"/>
      <c r="O83" s="40"/>
      <c r="P83" s="40"/>
      <c r="Q83" s="34">
        <f>Q84</f>
        <v>0</v>
      </c>
      <c r="R83" s="14"/>
      <c r="S83" s="14"/>
      <c r="T83" s="14"/>
    </row>
    <row r="84" spans="1:20" s="4" customFormat="1" ht="25.5" customHeight="1" hidden="1">
      <c r="A84" s="43" t="s">
        <v>25</v>
      </c>
      <c r="B84" s="43"/>
      <c r="C84" s="43"/>
      <c r="D84" s="43"/>
      <c r="E84" s="43"/>
      <c r="F84" s="20" t="s">
        <v>151</v>
      </c>
      <c r="G84" s="47" t="s">
        <v>32</v>
      </c>
      <c r="H84" s="47"/>
      <c r="I84" s="47"/>
      <c r="J84" s="45">
        <v>2000009502</v>
      </c>
      <c r="K84" s="45"/>
      <c r="L84" s="45"/>
      <c r="M84" s="45"/>
      <c r="N84" s="23" t="s">
        <v>161</v>
      </c>
      <c r="O84" s="40"/>
      <c r="P84" s="40"/>
      <c r="Q84" s="34"/>
      <c r="R84" s="14"/>
      <c r="S84" s="14"/>
      <c r="T84" s="14"/>
    </row>
    <row r="85" spans="1:20" s="4" customFormat="1" ht="75" customHeight="1" hidden="1">
      <c r="A85" s="65" t="s">
        <v>162</v>
      </c>
      <c r="B85" s="66"/>
      <c r="C85" s="66"/>
      <c r="D85" s="66"/>
      <c r="E85" s="67"/>
      <c r="F85" s="20"/>
      <c r="G85" s="47" t="s">
        <v>32</v>
      </c>
      <c r="H85" s="47"/>
      <c r="I85" s="47"/>
      <c r="J85" s="45">
        <v>2000009602</v>
      </c>
      <c r="K85" s="45"/>
      <c r="L85" s="45"/>
      <c r="M85" s="45"/>
      <c r="N85" s="23"/>
      <c r="O85" s="40"/>
      <c r="P85" s="40"/>
      <c r="Q85" s="34">
        <f>Q86</f>
        <v>0</v>
      </c>
      <c r="R85" s="14"/>
      <c r="S85" s="14"/>
      <c r="T85" s="14"/>
    </row>
    <row r="86" spans="1:20" s="4" customFormat="1" ht="30.75" customHeight="1" hidden="1">
      <c r="A86" s="43" t="s">
        <v>25</v>
      </c>
      <c r="B86" s="43"/>
      <c r="C86" s="43"/>
      <c r="D86" s="43"/>
      <c r="E86" s="43"/>
      <c r="F86" s="20" t="s">
        <v>151</v>
      </c>
      <c r="G86" s="47" t="s">
        <v>32</v>
      </c>
      <c r="H86" s="47"/>
      <c r="I86" s="47"/>
      <c r="J86" s="45">
        <v>2000009602</v>
      </c>
      <c r="K86" s="45"/>
      <c r="L86" s="45"/>
      <c r="M86" s="45"/>
      <c r="N86" s="23" t="s">
        <v>161</v>
      </c>
      <c r="O86" s="40"/>
      <c r="P86" s="40"/>
      <c r="Q86" s="34"/>
      <c r="R86" s="14"/>
      <c r="S86" s="14"/>
      <c r="T86" s="14"/>
    </row>
    <row r="87" spans="1:17" s="1" customFormat="1" ht="25.5" customHeight="1">
      <c r="A87" s="68" t="s">
        <v>34</v>
      </c>
      <c r="B87" s="68"/>
      <c r="C87" s="68"/>
      <c r="D87" s="68"/>
      <c r="E87" s="68"/>
      <c r="F87" s="20" t="s">
        <v>151</v>
      </c>
      <c r="G87" s="47" t="s">
        <v>32</v>
      </c>
      <c r="H87" s="47"/>
      <c r="I87" s="47"/>
      <c r="J87" s="45" t="s">
        <v>118</v>
      </c>
      <c r="K87" s="45"/>
      <c r="L87" s="45"/>
      <c r="M87" s="45"/>
      <c r="N87" s="20"/>
      <c r="O87" s="76" t="e">
        <f>O88+#REF!</f>
        <v>#REF!</v>
      </c>
      <c r="P87" s="76"/>
      <c r="Q87" s="34">
        <f>SUM(Q88:Q88)+Q89+Q90</f>
        <v>1827.4</v>
      </c>
    </row>
    <row r="88" spans="1:17" s="1" customFormat="1" ht="36" customHeight="1">
      <c r="A88" s="43" t="s">
        <v>10</v>
      </c>
      <c r="B88" s="43"/>
      <c r="C88" s="43"/>
      <c r="D88" s="43"/>
      <c r="E88" s="43"/>
      <c r="F88" s="20" t="s">
        <v>151</v>
      </c>
      <c r="G88" s="47" t="s">
        <v>32</v>
      </c>
      <c r="H88" s="47"/>
      <c r="I88" s="47"/>
      <c r="J88" s="45" t="s">
        <v>118</v>
      </c>
      <c r="K88" s="45"/>
      <c r="L88" s="45"/>
      <c r="M88" s="45"/>
      <c r="N88" s="19" t="s">
        <v>9</v>
      </c>
      <c r="O88" s="76">
        <f>5000800-5000</f>
        <v>4995800</v>
      </c>
      <c r="P88" s="76"/>
      <c r="Q88" s="34">
        <v>1635.4</v>
      </c>
    </row>
    <row r="89" spans="1:17" s="1" customFormat="1" ht="120" customHeight="1">
      <c r="A89" s="43" t="s">
        <v>35</v>
      </c>
      <c r="B89" s="43"/>
      <c r="C89" s="43"/>
      <c r="D89" s="43"/>
      <c r="E89" s="43"/>
      <c r="F89" s="20" t="s">
        <v>151</v>
      </c>
      <c r="G89" s="47" t="s">
        <v>32</v>
      </c>
      <c r="H89" s="47"/>
      <c r="I89" s="47"/>
      <c r="J89" s="45" t="s">
        <v>118</v>
      </c>
      <c r="K89" s="45"/>
      <c r="L89" s="45"/>
      <c r="M89" s="45"/>
      <c r="N89" s="19">
        <v>830</v>
      </c>
      <c r="O89" s="21"/>
      <c r="P89" s="21"/>
      <c r="Q89" s="34">
        <v>192</v>
      </c>
    </row>
    <row r="90" spans="1:17" s="1" customFormat="1" ht="36" customHeight="1" hidden="1">
      <c r="A90" s="43" t="s">
        <v>12</v>
      </c>
      <c r="B90" s="43"/>
      <c r="C90" s="43"/>
      <c r="D90" s="43"/>
      <c r="E90" s="43"/>
      <c r="F90" s="20" t="s">
        <v>151</v>
      </c>
      <c r="G90" s="47" t="s">
        <v>32</v>
      </c>
      <c r="H90" s="47"/>
      <c r="I90" s="47"/>
      <c r="J90" s="45" t="s">
        <v>118</v>
      </c>
      <c r="K90" s="45"/>
      <c r="L90" s="45"/>
      <c r="M90" s="45"/>
      <c r="N90" s="19">
        <v>850</v>
      </c>
      <c r="O90" s="21"/>
      <c r="P90" s="21"/>
      <c r="Q90" s="34"/>
    </row>
    <row r="91" spans="1:17" s="1" customFormat="1" ht="44.25" customHeight="1" hidden="1">
      <c r="A91" s="59" t="s">
        <v>163</v>
      </c>
      <c r="B91" s="60"/>
      <c r="C91" s="60"/>
      <c r="D91" s="60"/>
      <c r="E91" s="61"/>
      <c r="F91" s="20" t="s">
        <v>151</v>
      </c>
      <c r="G91" s="47" t="s">
        <v>32</v>
      </c>
      <c r="H91" s="47"/>
      <c r="I91" s="47"/>
      <c r="J91" s="63">
        <v>2000070450</v>
      </c>
      <c r="K91" s="57"/>
      <c r="L91" s="57"/>
      <c r="M91" s="58"/>
      <c r="N91" s="19"/>
      <c r="O91" s="21"/>
      <c r="P91" s="21"/>
      <c r="Q91" s="34">
        <f>Q92</f>
        <v>0</v>
      </c>
    </row>
    <row r="92" spans="1:17" s="1" customFormat="1" ht="36" customHeight="1" hidden="1">
      <c r="A92" s="43" t="s">
        <v>25</v>
      </c>
      <c r="B92" s="43"/>
      <c r="C92" s="43"/>
      <c r="D92" s="43"/>
      <c r="E92" s="43"/>
      <c r="F92" s="20" t="s">
        <v>151</v>
      </c>
      <c r="G92" s="47" t="s">
        <v>32</v>
      </c>
      <c r="H92" s="47"/>
      <c r="I92" s="47"/>
      <c r="J92" s="45">
        <v>2000070450</v>
      </c>
      <c r="K92" s="45"/>
      <c r="L92" s="45"/>
      <c r="M92" s="45"/>
      <c r="N92" s="23" t="s">
        <v>161</v>
      </c>
      <c r="O92" s="21"/>
      <c r="P92" s="21"/>
      <c r="Q92" s="34"/>
    </row>
    <row r="93" spans="1:17" s="1" customFormat="1" ht="45" customHeight="1">
      <c r="A93" s="68" t="s">
        <v>119</v>
      </c>
      <c r="B93" s="68"/>
      <c r="C93" s="68"/>
      <c r="D93" s="68"/>
      <c r="E93" s="68"/>
      <c r="F93" s="20" t="s">
        <v>151</v>
      </c>
      <c r="G93" s="47" t="s">
        <v>32</v>
      </c>
      <c r="H93" s="47"/>
      <c r="I93" s="47"/>
      <c r="J93" s="45" t="s">
        <v>120</v>
      </c>
      <c r="K93" s="45"/>
      <c r="L93" s="45"/>
      <c r="M93" s="45"/>
      <c r="N93" s="20"/>
      <c r="O93" s="76">
        <f>1050000</f>
        <v>1050000</v>
      </c>
      <c r="P93" s="76"/>
      <c r="Q93" s="34">
        <f>Q94</f>
        <v>1750.2</v>
      </c>
    </row>
    <row r="94" spans="1:17" s="1" customFormat="1" ht="39.75" customHeight="1">
      <c r="A94" s="43" t="s">
        <v>10</v>
      </c>
      <c r="B94" s="43"/>
      <c r="C94" s="43"/>
      <c r="D94" s="43"/>
      <c r="E94" s="43"/>
      <c r="F94" s="20" t="s">
        <v>151</v>
      </c>
      <c r="G94" s="47" t="s">
        <v>32</v>
      </c>
      <c r="H94" s="47"/>
      <c r="I94" s="47"/>
      <c r="J94" s="45" t="s">
        <v>120</v>
      </c>
      <c r="K94" s="45"/>
      <c r="L94" s="45"/>
      <c r="M94" s="45"/>
      <c r="N94" s="20" t="s">
        <v>9</v>
      </c>
      <c r="O94" s="21"/>
      <c r="P94" s="21"/>
      <c r="Q94" s="34">
        <v>1750.2</v>
      </c>
    </row>
    <row r="95" spans="1:20" s="4" customFormat="1" ht="25.5" customHeight="1">
      <c r="A95" s="62" t="s">
        <v>37</v>
      </c>
      <c r="B95" s="62"/>
      <c r="C95" s="62"/>
      <c r="D95" s="62"/>
      <c r="E95" s="62"/>
      <c r="F95" s="22" t="s">
        <v>151</v>
      </c>
      <c r="G95" s="64" t="s">
        <v>36</v>
      </c>
      <c r="H95" s="64"/>
      <c r="I95" s="64"/>
      <c r="J95" s="93"/>
      <c r="K95" s="93"/>
      <c r="L95" s="93"/>
      <c r="M95" s="93"/>
      <c r="N95" s="22"/>
      <c r="O95" s="86">
        <f>O96</f>
        <v>611900</v>
      </c>
      <c r="P95" s="86"/>
      <c r="Q95" s="33">
        <f>Q96+Q98</f>
        <v>6366</v>
      </c>
      <c r="R95" s="14"/>
      <c r="S95" s="14"/>
      <c r="T95" s="14"/>
    </row>
    <row r="96" spans="1:17" s="1" customFormat="1" ht="30.75" customHeight="1">
      <c r="A96" s="68" t="s">
        <v>121</v>
      </c>
      <c r="B96" s="68"/>
      <c r="C96" s="68"/>
      <c r="D96" s="68"/>
      <c r="E96" s="68"/>
      <c r="F96" s="20" t="s">
        <v>151</v>
      </c>
      <c r="G96" s="47" t="s">
        <v>36</v>
      </c>
      <c r="H96" s="47"/>
      <c r="I96" s="47"/>
      <c r="J96" s="45" t="s">
        <v>122</v>
      </c>
      <c r="K96" s="45"/>
      <c r="L96" s="45"/>
      <c r="M96" s="45"/>
      <c r="N96" s="20"/>
      <c r="O96" s="76">
        <f>SUM(O97:P97)</f>
        <v>611900</v>
      </c>
      <c r="P96" s="76"/>
      <c r="Q96" s="34">
        <f>Q97</f>
        <v>676</v>
      </c>
    </row>
    <row r="97" spans="1:17" s="1" customFormat="1" ht="47.25" customHeight="1">
      <c r="A97" s="43" t="s">
        <v>39</v>
      </c>
      <c r="B97" s="43"/>
      <c r="C97" s="43"/>
      <c r="D97" s="43"/>
      <c r="E97" s="43"/>
      <c r="F97" s="20" t="s">
        <v>151</v>
      </c>
      <c r="G97" s="47" t="s">
        <v>36</v>
      </c>
      <c r="H97" s="47"/>
      <c r="I97" s="47"/>
      <c r="J97" s="45" t="s">
        <v>122</v>
      </c>
      <c r="K97" s="45"/>
      <c r="L97" s="45"/>
      <c r="M97" s="45"/>
      <c r="N97" s="19" t="s">
        <v>38</v>
      </c>
      <c r="O97" s="76">
        <f>7143000-6531100</f>
        <v>611900</v>
      </c>
      <c r="P97" s="76"/>
      <c r="Q97" s="34">
        <v>676</v>
      </c>
    </row>
    <row r="98" spans="1:17" s="1" customFormat="1" ht="32.25" customHeight="1">
      <c r="A98" s="68" t="s">
        <v>165</v>
      </c>
      <c r="B98" s="68"/>
      <c r="C98" s="68"/>
      <c r="D98" s="68"/>
      <c r="E98" s="68"/>
      <c r="F98" s="20" t="s">
        <v>151</v>
      </c>
      <c r="G98" s="47" t="s">
        <v>36</v>
      </c>
      <c r="H98" s="47"/>
      <c r="I98" s="47"/>
      <c r="J98" s="45">
        <v>2000070360</v>
      </c>
      <c r="K98" s="45"/>
      <c r="L98" s="45"/>
      <c r="M98" s="45"/>
      <c r="N98" s="19"/>
      <c r="O98" s="21"/>
      <c r="P98" s="21"/>
      <c r="Q98" s="34">
        <f>Q99</f>
        <v>5690</v>
      </c>
    </row>
    <row r="99" spans="1:17" s="1" customFormat="1" ht="28.5" customHeight="1">
      <c r="A99" s="43" t="s">
        <v>25</v>
      </c>
      <c r="B99" s="43"/>
      <c r="C99" s="43"/>
      <c r="D99" s="43"/>
      <c r="E99" s="43"/>
      <c r="F99" s="20" t="s">
        <v>151</v>
      </c>
      <c r="G99" s="44" t="s">
        <v>36</v>
      </c>
      <c r="H99" s="44"/>
      <c r="I99" s="44"/>
      <c r="J99" s="45">
        <v>2000070360</v>
      </c>
      <c r="K99" s="45"/>
      <c r="L99" s="45"/>
      <c r="M99" s="45"/>
      <c r="N99" s="23" t="s">
        <v>161</v>
      </c>
      <c r="O99" s="21"/>
      <c r="P99" s="21"/>
      <c r="Q99" s="34">
        <v>5690</v>
      </c>
    </row>
    <row r="100" spans="1:20" s="4" customFormat="1" ht="25.5" customHeight="1">
      <c r="A100" s="62" t="s">
        <v>41</v>
      </c>
      <c r="B100" s="62"/>
      <c r="C100" s="62"/>
      <c r="D100" s="62"/>
      <c r="E100" s="62"/>
      <c r="F100" s="22" t="s">
        <v>151</v>
      </c>
      <c r="G100" s="64" t="s">
        <v>40</v>
      </c>
      <c r="H100" s="64"/>
      <c r="I100" s="64"/>
      <c r="J100" s="93"/>
      <c r="K100" s="93"/>
      <c r="L100" s="93"/>
      <c r="M100" s="93"/>
      <c r="N100" s="22"/>
      <c r="O100" s="86" t="e">
        <f>O106+O108+O110+O112+#REF!</f>
        <v>#REF!</v>
      </c>
      <c r="P100" s="86"/>
      <c r="Q100" s="33">
        <f>Q106+Q108+Q110+Q112+Q116+Q114+Q101+Q104</f>
        <v>19159.800000000003</v>
      </c>
      <c r="R100" s="14"/>
      <c r="S100" s="14"/>
      <c r="T100" s="14"/>
    </row>
    <row r="101" spans="1:17" s="1" customFormat="1" ht="44.25" customHeight="1" hidden="1">
      <c r="A101" s="59" t="s">
        <v>168</v>
      </c>
      <c r="B101" s="60"/>
      <c r="C101" s="60"/>
      <c r="D101" s="60"/>
      <c r="E101" s="61"/>
      <c r="F101" s="27" t="s">
        <v>151</v>
      </c>
      <c r="G101" s="52" t="s">
        <v>40</v>
      </c>
      <c r="H101" s="55"/>
      <c r="I101" s="56"/>
      <c r="J101" s="49" t="s">
        <v>167</v>
      </c>
      <c r="K101" s="57"/>
      <c r="L101" s="57"/>
      <c r="M101" s="58"/>
      <c r="N101" s="19"/>
      <c r="O101" s="21"/>
      <c r="P101" s="21"/>
      <c r="Q101" s="34">
        <f>Q102+Q103</f>
        <v>0</v>
      </c>
    </row>
    <row r="102" spans="1:17" s="1" customFormat="1" ht="43.5" customHeight="1" hidden="1">
      <c r="A102" s="43" t="s">
        <v>39</v>
      </c>
      <c r="B102" s="43"/>
      <c r="C102" s="43"/>
      <c r="D102" s="43"/>
      <c r="E102" s="43"/>
      <c r="F102" s="27" t="s">
        <v>151</v>
      </c>
      <c r="G102" s="52" t="s">
        <v>40</v>
      </c>
      <c r="H102" s="55"/>
      <c r="I102" s="56"/>
      <c r="J102" s="49" t="s">
        <v>167</v>
      </c>
      <c r="K102" s="57"/>
      <c r="L102" s="57"/>
      <c r="M102" s="58"/>
      <c r="N102" s="19">
        <v>810</v>
      </c>
      <c r="O102" s="21"/>
      <c r="P102" s="21"/>
      <c r="Q102" s="34">
        <v>0</v>
      </c>
    </row>
    <row r="103" spans="1:17" s="1" customFormat="1" ht="38.25" customHeight="1" hidden="1">
      <c r="A103" s="43" t="s">
        <v>10</v>
      </c>
      <c r="B103" s="43"/>
      <c r="C103" s="43"/>
      <c r="D103" s="43"/>
      <c r="E103" s="43"/>
      <c r="F103" s="27" t="s">
        <v>151</v>
      </c>
      <c r="G103" s="52" t="s">
        <v>40</v>
      </c>
      <c r="H103" s="55"/>
      <c r="I103" s="56"/>
      <c r="J103" s="49" t="s">
        <v>167</v>
      </c>
      <c r="K103" s="57"/>
      <c r="L103" s="57"/>
      <c r="M103" s="58"/>
      <c r="N103" s="19">
        <v>240</v>
      </c>
      <c r="O103" s="21"/>
      <c r="P103" s="21"/>
      <c r="Q103" s="34"/>
    </row>
    <row r="104" spans="1:17" s="1" customFormat="1" ht="45.75" customHeight="1">
      <c r="A104" s="59" t="s">
        <v>168</v>
      </c>
      <c r="B104" s="60"/>
      <c r="C104" s="60"/>
      <c r="D104" s="60"/>
      <c r="E104" s="61"/>
      <c r="F104" s="27" t="s">
        <v>151</v>
      </c>
      <c r="G104" s="52" t="s">
        <v>40</v>
      </c>
      <c r="H104" s="55"/>
      <c r="I104" s="56"/>
      <c r="J104" s="49" t="s">
        <v>175</v>
      </c>
      <c r="K104" s="57"/>
      <c r="L104" s="57"/>
      <c r="M104" s="58"/>
      <c r="N104" s="19"/>
      <c r="O104" s="21"/>
      <c r="P104" s="21"/>
      <c r="Q104" s="34">
        <f>Q105</f>
        <v>247</v>
      </c>
    </row>
    <row r="105" spans="1:17" s="1" customFormat="1" ht="27" customHeight="1">
      <c r="A105" s="43" t="s">
        <v>10</v>
      </c>
      <c r="B105" s="43"/>
      <c r="C105" s="43"/>
      <c r="D105" s="43"/>
      <c r="E105" s="43"/>
      <c r="F105" s="27" t="s">
        <v>151</v>
      </c>
      <c r="G105" s="52" t="s">
        <v>40</v>
      </c>
      <c r="H105" s="55"/>
      <c r="I105" s="56"/>
      <c r="J105" s="49" t="s">
        <v>175</v>
      </c>
      <c r="K105" s="57"/>
      <c r="L105" s="57"/>
      <c r="M105" s="58"/>
      <c r="N105" s="19">
        <v>240</v>
      </c>
      <c r="O105" s="21"/>
      <c r="P105" s="21"/>
      <c r="Q105" s="34">
        <v>247</v>
      </c>
    </row>
    <row r="106" spans="1:17" s="1" customFormat="1" ht="24" customHeight="1">
      <c r="A106" s="43" t="s">
        <v>42</v>
      </c>
      <c r="B106" s="43"/>
      <c r="C106" s="43"/>
      <c r="D106" s="43"/>
      <c r="E106" s="43"/>
      <c r="F106" s="20" t="s">
        <v>151</v>
      </c>
      <c r="G106" s="47" t="s">
        <v>40</v>
      </c>
      <c r="H106" s="47"/>
      <c r="I106" s="47"/>
      <c r="J106" s="45" t="s">
        <v>123</v>
      </c>
      <c r="K106" s="45"/>
      <c r="L106" s="45"/>
      <c r="M106" s="45"/>
      <c r="N106" s="20"/>
      <c r="O106" s="76">
        <f>O107</f>
        <v>9200000</v>
      </c>
      <c r="P106" s="76"/>
      <c r="Q106" s="34">
        <f>Q107</f>
        <v>11714</v>
      </c>
    </row>
    <row r="107" spans="1:17" s="1" customFormat="1" ht="35.25" customHeight="1">
      <c r="A107" s="43" t="s">
        <v>10</v>
      </c>
      <c r="B107" s="43"/>
      <c r="C107" s="43"/>
      <c r="D107" s="43"/>
      <c r="E107" s="43"/>
      <c r="F107" s="20" t="s">
        <v>151</v>
      </c>
      <c r="G107" s="47" t="s">
        <v>40</v>
      </c>
      <c r="H107" s="47"/>
      <c r="I107" s="47"/>
      <c r="J107" s="45" t="s">
        <v>123</v>
      </c>
      <c r="K107" s="45"/>
      <c r="L107" s="45"/>
      <c r="M107" s="45"/>
      <c r="N107" s="19" t="s">
        <v>9</v>
      </c>
      <c r="O107" s="76">
        <f>9200000</f>
        <v>9200000</v>
      </c>
      <c r="P107" s="76"/>
      <c r="Q107" s="34">
        <v>11714</v>
      </c>
    </row>
    <row r="108" spans="1:17" s="1" customFormat="1" ht="26.25" customHeight="1">
      <c r="A108" s="43" t="s">
        <v>43</v>
      </c>
      <c r="B108" s="43"/>
      <c r="C108" s="43"/>
      <c r="D108" s="43"/>
      <c r="E108" s="43"/>
      <c r="F108" s="20" t="s">
        <v>151</v>
      </c>
      <c r="G108" s="47" t="s">
        <v>40</v>
      </c>
      <c r="H108" s="47"/>
      <c r="I108" s="47"/>
      <c r="J108" s="45" t="s">
        <v>124</v>
      </c>
      <c r="K108" s="45"/>
      <c r="L108" s="45"/>
      <c r="M108" s="45"/>
      <c r="N108" s="20"/>
      <c r="O108" s="76">
        <f>O109</f>
        <v>800000</v>
      </c>
      <c r="P108" s="76"/>
      <c r="Q108" s="34">
        <f>Q109</f>
        <v>1384.5</v>
      </c>
    </row>
    <row r="109" spans="1:17" s="1" customFormat="1" ht="36" customHeight="1">
      <c r="A109" s="43" t="s">
        <v>10</v>
      </c>
      <c r="B109" s="43"/>
      <c r="C109" s="43"/>
      <c r="D109" s="43"/>
      <c r="E109" s="43"/>
      <c r="F109" s="20" t="s">
        <v>151</v>
      </c>
      <c r="G109" s="47" t="s">
        <v>40</v>
      </c>
      <c r="H109" s="47"/>
      <c r="I109" s="47"/>
      <c r="J109" s="45" t="s">
        <v>124</v>
      </c>
      <c r="K109" s="45"/>
      <c r="L109" s="45"/>
      <c r="M109" s="45"/>
      <c r="N109" s="19" t="s">
        <v>9</v>
      </c>
      <c r="O109" s="76">
        <f>800000</f>
        <v>800000</v>
      </c>
      <c r="P109" s="76"/>
      <c r="Q109" s="34">
        <v>1384.5</v>
      </c>
    </row>
    <row r="110" spans="1:17" s="1" customFormat="1" ht="30.75" customHeight="1">
      <c r="A110" s="43" t="s">
        <v>44</v>
      </c>
      <c r="B110" s="43"/>
      <c r="C110" s="43"/>
      <c r="D110" s="43"/>
      <c r="E110" s="43"/>
      <c r="F110" s="20" t="s">
        <v>151</v>
      </c>
      <c r="G110" s="47" t="s">
        <v>40</v>
      </c>
      <c r="H110" s="47"/>
      <c r="I110" s="47"/>
      <c r="J110" s="45" t="s">
        <v>125</v>
      </c>
      <c r="K110" s="45"/>
      <c r="L110" s="45"/>
      <c r="M110" s="45"/>
      <c r="N110" s="20"/>
      <c r="O110" s="76">
        <f>O111</f>
        <v>600000</v>
      </c>
      <c r="P110" s="76"/>
      <c r="Q110" s="34">
        <f>Q111</f>
        <v>1271.2</v>
      </c>
    </row>
    <row r="111" spans="1:17" s="1" customFormat="1" ht="35.25" customHeight="1">
      <c r="A111" s="43" t="s">
        <v>10</v>
      </c>
      <c r="B111" s="43"/>
      <c r="C111" s="43"/>
      <c r="D111" s="43"/>
      <c r="E111" s="43"/>
      <c r="F111" s="20" t="s">
        <v>151</v>
      </c>
      <c r="G111" s="47" t="s">
        <v>40</v>
      </c>
      <c r="H111" s="47"/>
      <c r="I111" s="47"/>
      <c r="J111" s="45" t="s">
        <v>125</v>
      </c>
      <c r="K111" s="45"/>
      <c r="L111" s="45"/>
      <c r="M111" s="45"/>
      <c r="N111" s="19" t="s">
        <v>9</v>
      </c>
      <c r="O111" s="76">
        <f>600000</f>
        <v>600000</v>
      </c>
      <c r="P111" s="76"/>
      <c r="Q111" s="34">
        <v>1271.2</v>
      </c>
    </row>
    <row r="112" spans="1:17" s="1" customFormat="1" ht="30" customHeight="1">
      <c r="A112" s="43" t="s">
        <v>45</v>
      </c>
      <c r="B112" s="43"/>
      <c r="C112" s="43"/>
      <c r="D112" s="43"/>
      <c r="E112" s="43"/>
      <c r="F112" s="20" t="s">
        <v>151</v>
      </c>
      <c r="G112" s="47" t="s">
        <v>40</v>
      </c>
      <c r="H112" s="47"/>
      <c r="I112" s="47"/>
      <c r="J112" s="45" t="s">
        <v>126</v>
      </c>
      <c r="K112" s="45"/>
      <c r="L112" s="45"/>
      <c r="M112" s="45"/>
      <c r="N112" s="20"/>
      <c r="O112" s="76" t="e">
        <f>O113+#REF!</f>
        <v>#REF!</v>
      </c>
      <c r="P112" s="76"/>
      <c r="Q112" s="34">
        <f>Q113</f>
        <v>4543.1</v>
      </c>
    </row>
    <row r="113" spans="1:17" s="1" customFormat="1" ht="36.75" customHeight="1">
      <c r="A113" s="43" t="s">
        <v>10</v>
      </c>
      <c r="B113" s="43"/>
      <c r="C113" s="43"/>
      <c r="D113" s="43"/>
      <c r="E113" s="43"/>
      <c r="F113" s="20" t="s">
        <v>151</v>
      </c>
      <c r="G113" s="47" t="s">
        <v>40</v>
      </c>
      <c r="H113" s="47"/>
      <c r="I113" s="47"/>
      <c r="J113" s="45" t="s">
        <v>126</v>
      </c>
      <c r="K113" s="45"/>
      <c r="L113" s="45"/>
      <c r="M113" s="45"/>
      <c r="N113" s="19" t="s">
        <v>9</v>
      </c>
      <c r="O113" s="76">
        <f>3000000-40800</f>
        <v>2959200</v>
      </c>
      <c r="P113" s="76"/>
      <c r="Q113" s="34">
        <f>4487.6+55.5</f>
        <v>4543.1</v>
      </c>
    </row>
    <row r="114" spans="1:17" s="1" customFormat="1" ht="36.75" customHeight="1" hidden="1">
      <c r="A114" s="59" t="s">
        <v>159</v>
      </c>
      <c r="B114" s="60"/>
      <c r="C114" s="60"/>
      <c r="D114" s="60"/>
      <c r="E114" s="61"/>
      <c r="F114" s="20" t="s">
        <v>151</v>
      </c>
      <c r="G114" s="47" t="s">
        <v>40</v>
      </c>
      <c r="H114" s="47"/>
      <c r="I114" s="47"/>
      <c r="J114" s="63">
        <v>2000070660</v>
      </c>
      <c r="K114" s="57"/>
      <c r="L114" s="57"/>
      <c r="M114" s="58"/>
      <c r="N114" s="19"/>
      <c r="O114" s="21"/>
      <c r="P114" s="21"/>
      <c r="Q114" s="34">
        <f>Q115</f>
        <v>0</v>
      </c>
    </row>
    <row r="115" spans="1:17" s="1" customFormat="1" ht="108.75" customHeight="1" hidden="1">
      <c r="A115" s="43" t="s">
        <v>35</v>
      </c>
      <c r="B115" s="43"/>
      <c r="C115" s="43"/>
      <c r="D115" s="43"/>
      <c r="E115" s="43"/>
      <c r="F115" s="20" t="s">
        <v>151</v>
      </c>
      <c r="G115" s="47" t="s">
        <v>40</v>
      </c>
      <c r="H115" s="47"/>
      <c r="I115" s="47"/>
      <c r="J115" s="63">
        <v>2000070660</v>
      </c>
      <c r="K115" s="57"/>
      <c r="L115" s="57"/>
      <c r="M115" s="58"/>
      <c r="N115" s="19">
        <v>830</v>
      </c>
      <c r="O115" s="21"/>
      <c r="P115" s="21"/>
      <c r="Q115" s="34"/>
    </row>
    <row r="116" spans="1:17" s="1" customFormat="1" ht="33" customHeight="1" hidden="1">
      <c r="A116" s="59" t="s">
        <v>152</v>
      </c>
      <c r="B116" s="60"/>
      <c r="C116" s="60"/>
      <c r="D116" s="60"/>
      <c r="E116" s="61"/>
      <c r="F116" s="28" t="s">
        <v>151</v>
      </c>
      <c r="G116" s="52" t="s">
        <v>40</v>
      </c>
      <c r="H116" s="55"/>
      <c r="I116" s="56"/>
      <c r="J116" s="63">
        <v>2000070920</v>
      </c>
      <c r="K116" s="57"/>
      <c r="L116" s="57"/>
      <c r="M116" s="58"/>
      <c r="N116" s="19"/>
      <c r="O116" s="21"/>
      <c r="P116" s="21"/>
      <c r="Q116" s="34">
        <f>Q117</f>
        <v>0</v>
      </c>
    </row>
    <row r="117" spans="1:17" s="1" customFormat="1" ht="38.25" customHeight="1" hidden="1">
      <c r="A117" s="43" t="s">
        <v>10</v>
      </c>
      <c r="B117" s="43"/>
      <c r="C117" s="43"/>
      <c r="D117" s="43"/>
      <c r="E117" s="43"/>
      <c r="F117" s="27" t="s">
        <v>151</v>
      </c>
      <c r="G117" s="52" t="s">
        <v>40</v>
      </c>
      <c r="H117" s="55"/>
      <c r="I117" s="56"/>
      <c r="J117" s="63">
        <v>2000070920</v>
      </c>
      <c r="K117" s="57"/>
      <c r="L117" s="57"/>
      <c r="M117" s="58"/>
      <c r="N117" s="19">
        <v>240</v>
      </c>
      <c r="O117" s="21"/>
      <c r="P117" s="21"/>
      <c r="Q117" s="34"/>
    </row>
    <row r="118" spans="1:17" s="1" customFormat="1" ht="46.5" customHeight="1">
      <c r="A118" s="84" t="s">
        <v>47</v>
      </c>
      <c r="B118" s="84"/>
      <c r="C118" s="84"/>
      <c r="D118" s="84"/>
      <c r="E118" s="84"/>
      <c r="F118" s="24" t="s">
        <v>151</v>
      </c>
      <c r="G118" s="95" t="s">
        <v>46</v>
      </c>
      <c r="H118" s="95"/>
      <c r="I118" s="95"/>
      <c r="J118" s="45" t="s">
        <v>137</v>
      </c>
      <c r="K118" s="45"/>
      <c r="L118" s="45"/>
      <c r="M118" s="45"/>
      <c r="N118" s="24"/>
      <c r="O118" s="111">
        <f>O119+O120+O121</f>
        <v>4004000</v>
      </c>
      <c r="P118" s="111"/>
      <c r="Q118" s="33">
        <f>SUM(Q119:Q121)</f>
        <v>5505.799999999999</v>
      </c>
    </row>
    <row r="119" spans="1:17" s="1" customFormat="1" ht="27" customHeight="1">
      <c r="A119" s="43" t="s">
        <v>31</v>
      </c>
      <c r="B119" s="43"/>
      <c r="C119" s="43"/>
      <c r="D119" s="43"/>
      <c r="E119" s="43"/>
      <c r="F119" s="20" t="s">
        <v>151</v>
      </c>
      <c r="G119" s="47" t="s">
        <v>46</v>
      </c>
      <c r="H119" s="47"/>
      <c r="I119" s="47"/>
      <c r="J119" s="45" t="s">
        <v>137</v>
      </c>
      <c r="K119" s="45"/>
      <c r="L119" s="45"/>
      <c r="M119" s="45"/>
      <c r="N119" s="19" t="s">
        <v>30</v>
      </c>
      <c r="O119" s="76">
        <v>3053600</v>
      </c>
      <c r="P119" s="76"/>
      <c r="Q119" s="34">
        <v>4817.9</v>
      </c>
    </row>
    <row r="120" spans="1:17" s="1" customFormat="1" ht="37.5" customHeight="1">
      <c r="A120" s="43" t="s">
        <v>10</v>
      </c>
      <c r="B120" s="43"/>
      <c r="C120" s="43"/>
      <c r="D120" s="43"/>
      <c r="E120" s="43"/>
      <c r="F120" s="20" t="s">
        <v>151</v>
      </c>
      <c r="G120" s="47" t="s">
        <v>46</v>
      </c>
      <c r="H120" s="47"/>
      <c r="I120" s="47"/>
      <c r="J120" s="45" t="s">
        <v>137</v>
      </c>
      <c r="K120" s="45"/>
      <c r="L120" s="45"/>
      <c r="M120" s="45"/>
      <c r="N120" s="19" t="s">
        <v>9</v>
      </c>
      <c r="O120" s="76">
        <v>938500</v>
      </c>
      <c r="P120" s="76"/>
      <c r="Q120" s="34">
        <v>673</v>
      </c>
    </row>
    <row r="121" spans="1:17" s="1" customFormat="1" ht="33.75" customHeight="1">
      <c r="A121" s="43" t="s">
        <v>12</v>
      </c>
      <c r="B121" s="43"/>
      <c r="C121" s="43"/>
      <c r="D121" s="43"/>
      <c r="E121" s="43"/>
      <c r="F121" s="20" t="s">
        <v>151</v>
      </c>
      <c r="G121" s="47" t="s">
        <v>46</v>
      </c>
      <c r="H121" s="47"/>
      <c r="I121" s="47"/>
      <c r="J121" s="45" t="s">
        <v>137</v>
      </c>
      <c r="K121" s="45"/>
      <c r="L121" s="45"/>
      <c r="M121" s="45"/>
      <c r="N121" s="19" t="s">
        <v>11</v>
      </c>
      <c r="O121" s="76">
        <f>11900</f>
        <v>11900</v>
      </c>
      <c r="P121" s="76"/>
      <c r="Q121" s="34">
        <v>14.9</v>
      </c>
    </row>
    <row r="122" spans="1:20" s="4" customFormat="1" ht="24" customHeight="1">
      <c r="A122" s="108" t="s">
        <v>81</v>
      </c>
      <c r="B122" s="108"/>
      <c r="C122" s="108"/>
      <c r="D122" s="108"/>
      <c r="E122" s="108"/>
      <c r="F122" s="25" t="s">
        <v>151</v>
      </c>
      <c r="G122" s="107" t="s">
        <v>82</v>
      </c>
      <c r="H122" s="107"/>
      <c r="I122" s="107"/>
      <c r="J122" s="107"/>
      <c r="K122" s="107"/>
      <c r="L122" s="107"/>
      <c r="M122" s="107"/>
      <c r="N122" s="25"/>
      <c r="O122" s="114">
        <f>200000</f>
        <v>200000</v>
      </c>
      <c r="P122" s="114"/>
      <c r="Q122" s="32">
        <f>Q123</f>
        <v>250</v>
      </c>
      <c r="R122" s="14"/>
      <c r="S122" s="14"/>
      <c r="T122" s="14"/>
    </row>
    <row r="123" spans="1:20" s="4" customFormat="1" ht="28.5" customHeight="1">
      <c r="A123" s="106" t="s">
        <v>49</v>
      </c>
      <c r="B123" s="106"/>
      <c r="C123" s="106"/>
      <c r="D123" s="106"/>
      <c r="E123" s="106"/>
      <c r="F123" s="26" t="s">
        <v>151</v>
      </c>
      <c r="G123" s="109" t="s">
        <v>48</v>
      </c>
      <c r="H123" s="109"/>
      <c r="I123" s="109"/>
      <c r="J123" s="119"/>
      <c r="K123" s="119"/>
      <c r="L123" s="119"/>
      <c r="M123" s="119"/>
      <c r="N123" s="26"/>
      <c r="O123" s="115">
        <f>200000</f>
        <v>200000</v>
      </c>
      <c r="P123" s="115"/>
      <c r="Q123" s="34">
        <v>250</v>
      </c>
      <c r="R123" s="14"/>
      <c r="S123" s="14"/>
      <c r="T123" s="14"/>
    </row>
    <row r="124" spans="1:17" s="1" customFormat="1" ht="34.5" customHeight="1">
      <c r="A124" s="68" t="s">
        <v>138</v>
      </c>
      <c r="B124" s="68"/>
      <c r="C124" s="68"/>
      <c r="D124" s="68"/>
      <c r="E124" s="68"/>
      <c r="F124" s="20" t="s">
        <v>151</v>
      </c>
      <c r="G124" s="47" t="s">
        <v>48</v>
      </c>
      <c r="H124" s="47"/>
      <c r="I124" s="47"/>
      <c r="J124" s="45" t="s">
        <v>139</v>
      </c>
      <c r="K124" s="45"/>
      <c r="L124" s="45"/>
      <c r="M124" s="45"/>
      <c r="N124" s="20"/>
      <c r="O124" s="76">
        <f>200000</f>
        <v>200000</v>
      </c>
      <c r="P124" s="76"/>
      <c r="Q124" s="34">
        <v>250</v>
      </c>
    </row>
    <row r="125" spans="1:17" s="1" customFormat="1" ht="35.25" customHeight="1">
      <c r="A125" s="43" t="s">
        <v>10</v>
      </c>
      <c r="B125" s="43"/>
      <c r="C125" s="43"/>
      <c r="D125" s="43"/>
      <c r="E125" s="43"/>
      <c r="F125" s="20" t="s">
        <v>151</v>
      </c>
      <c r="G125" s="47" t="s">
        <v>48</v>
      </c>
      <c r="H125" s="47"/>
      <c r="I125" s="47"/>
      <c r="J125" s="45" t="s">
        <v>139</v>
      </c>
      <c r="K125" s="45"/>
      <c r="L125" s="45"/>
      <c r="M125" s="45"/>
      <c r="N125" s="19" t="s">
        <v>9</v>
      </c>
      <c r="O125" s="76">
        <f>200000</f>
        <v>200000</v>
      </c>
      <c r="P125" s="76"/>
      <c r="Q125" s="34">
        <v>250</v>
      </c>
    </row>
    <row r="126" spans="1:20" s="4" customFormat="1" ht="33.75" customHeight="1">
      <c r="A126" s="77" t="s">
        <v>83</v>
      </c>
      <c r="B126" s="77"/>
      <c r="C126" s="77"/>
      <c r="D126" s="77"/>
      <c r="E126" s="77"/>
      <c r="F126" s="17" t="s">
        <v>151</v>
      </c>
      <c r="G126" s="87" t="s">
        <v>84</v>
      </c>
      <c r="H126" s="87"/>
      <c r="I126" s="87"/>
      <c r="J126" s="87"/>
      <c r="K126" s="87"/>
      <c r="L126" s="87"/>
      <c r="M126" s="87"/>
      <c r="N126" s="17"/>
      <c r="O126" s="69">
        <f>14464000</f>
        <v>14464000</v>
      </c>
      <c r="P126" s="69"/>
      <c r="Q126" s="32">
        <f>SUM(Q127)</f>
        <v>17625</v>
      </c>
      <c r="R126" s="14"/>
      <c r="S126" s="14"/>
      <c r="T126" s="14"/>
    </row>
    <row r="127" spans="1:20" s="4" customFormat="1" ht="27.75" customHeight="1">
      <c r="A127" s="62" t="s">
        <v>51</v>
      </c>
      <c r="B127" s="62"/>
      <c r="C127" s="62"/>
      <c r="D127" s="62"/>
      <c r="E127" s="62"/>
      <c r="F127" s="22" t="s">
        <v>151</v>
      </c>
      <c r="G127" s="64" t="s">
        <v>50</v>
      </c>
      <c r="H127" s="64"/>
      <c r="I127" s="64"/>
      <c r="J127" s="93"/>
      <c r="K127" s="93"/>
      <c r="L127" s="93"/>
      <c r="M127" s="93"/>
      <c r="N127" s="22"/>
      <c r="O127" s="86">
        <f>14464000</f>
        <v>14464000</v>
      </c>
      <c r="P127" s="86"/>
      <c r="Q127" s="33">
        <f>SUM(Q128)</f>
        <v>17625</v>
      </c>
      <c r="R127" s="14"/>
      <c r="S127" s="14"/>
      <c r="T127" s="14"/>
    </row>
    <row r="128" spans="1:17" s="1" customFormat="1" ht="35.25" customHeight="1">
      <c r="A128" s="43" t="s">
        <v>52</v>
      </c>
      <c r="B128" s="43"/>
      <c r="C128" s="43"/>
      <c r="D128" s="43"/>
      <c r="E128" s="43"/>
      <c r="F128" s="20" t="s">
        <v>151</v>
      </c>
      <c r="G128" s="47" t="s">
        <v>50</v>
      </c>
      <c r="H128" s="47"/>
      <c r="I128" s="47"/>
      <c r="J128" s="45" t="s">
        <v>140</v>
      </c>
      <c r="K128" s="45"/>
      <c r="L128" s="45"/>
      <c r="M128" s="45"/>
      <c r="N128" s="20"/>
      <c r="O128" s="76">
        <f>O129+O130+O131</f>
        <v>14464000</v>
      </c>
      <c r="P128" s="76"/>
      <c r="Q128" s="34">
        <f>SUM(Q129:Q131)</f>
        <v>17625</v>
      </c>
    </row>
    <row r="129" spans="1:17" s="1" customFormat="1" ht="26.25" customHeight="1">
      <c r="A129" s="43" t="s">
        <v>31</v>
      </c>
      <c r="B129" s="43"/>
      <c r="C129" s="43"/>
      <c r="D129" s="43"/>
      <c r="E129" s="43"/>
      <c r="F129" s="20" t="s">
        <v>151</v>
      </c>
      <c r="G129" s="47" t="s">
        <v>50</v>
      </c>
      <c r="H129" s="47"/>
      <c r="I129" s="47"/>
      <c r="J129" s="45" t="s">
        <v>140</v>
      </c>
      <c r="K129" s="45"/>
      <c r="L129" s="45"/>
      <c r="M129" s="45"/>
      <c r="N129" s="19" t="s">
        <v>30</v>
      </c>
      <c r="O129" s="76">
        <f>12001900</f>
        <v>12001900</v>
      </c>
      <c r="P129" s="76"/>
      <c r="Q129" s="34">
        <v>14073.6</v>
      </c>
    </row>
    <row r="130" spans="1:17" s="1" customFormat="1" ht="38.25" customHeight="1">
      <c r="A130" s="43" t="s">
        <v>10</v>
      </c>
      <c r="B130" s="43"/>
      <c r="C130" s="43"/>
      <c r="D130" s="43"/>
      <c r="E130" s="43"/>
      <c r="F130" s="20" t="s">
        <v>151</v>
      </c>
      <c r="G130" s="47" t="s">
        <v>50</v>
      </c>
      <c r="H130" s="47"/>
      <c r="I130" s="47"/>
      <c r="J130" s="45" t="s">
        <v>140</v>
      </c>
      <c r="K130" s="45"/>
      <c r="L130" s="45"/>
      <c r="M130" s="45"/>
      <c r="N130" s="19" t="s">
        <v>9</v>
      </c>
      <c r="O130" s="76">
        <f>2458100</f>
        <v>2458100</v>
      </c>
      <c r="P130" s="76"/>
      <c r="Q130" s="34">
        <v>3526.4</v>
      </c>
    </row>
    <row r="131" spans="1:17" s="1" customFormat="1" ht="30" customHeight="1">
      <c r="A131" s="43" t="s">
        <v>12</v>
      </c>
      <c r="B131" s="43"/>
      <c r="C131" s="43"/>
      <c r="D131" s="43"/>
      <c r="E131" s="43"/>
      <c r="F131" s="20" t="s">
        <v>151</v>
      </c>
      <c r="G131" s="49" t="s">
        <v>50</v>
      </c>
      <c r="H131" s="50"/>
      <c r="I131" s="51"/>
      <c r="J131" s="63" t="s">
        <v>140</v>
      </c>
      <c r="K131" s="57"/>
      <c r="L131" s="57"/>
      <c r="M131" s="58"/>
      <c r="N131" s="19" t="s">
        <v>11</v>
      </c>
      <c r="O131" s="76">
        <f>4000</f>
        <v>4000</v>
      </c>
      <c r="P131" s="76"/>
      <c r="Q131" s="34">
        <v>25</v>
      </c>
    </row>
    <row r="132" spans="1:20" s="4" customFormat="1" ht="26.25" customHeight="1">
      <c r="A132" s="77" t="s">
        <v>79</v>
      </c>
      <c r="B132" s="77"/>
      <c r="C132" s="77"/>
      <c r="D132" s="77"/>
      <c r="E132" s="77"/>
      <c r="F132" s="17" t="s">
        <v>151</v>
      </c>
      <c r="G132" s="87" t="s">
        <v>80</v>
      </c>
      <c r="H132" s="87"/>
      <c r="I132" s="87"/>
      <c r="J132" s="87"/>
      <c r="K132" s="87"/>
      <c r="L132" s="87"/>
      <c r="M132" s="87"/>
      <c r="N132" s="17"/>
      <c r="O132" s="69">
        <f>O133+O136</f>
        <v>204000</v>
      </c>
      <c r="P132" s="69"/>
      <c r="Q132" s="32">
        <f>Q133+Q136</f>
        <v>581.4</v>
      </c>
      <c r="R132" s="14"/>
      <c r="S132" s="14"/>
      <c r="T132" s="14"/>
    </row>
    <row r="133" spans="1:20" s="4" customFormat="1" ht="28.5" customHeight="1">
      <c r="A133" s="62" t="s">
        <v>54</v>
      </c>
      <c r="B133" s="62"/>
      <c r="C133" s="62"/>
      <c r="D133" s="62"/>
      <c r="E133" s="62"/>
      <c r="F133" s="22" t="s">
        <v>151</v>
      </c>
      <c r="G133" s="64" t="s">
        <v>53</v>
      </c>
      <c r="H133" s="64"/>
      <c r="I133" s="64"/>
      <c r="J133" s="93"/>
      <c r="K133" s="93"/>
      <c r="L133" s="93"/>
      <c r="M133" s="93"/>
      <c r="N133" s="22"/>
      <c r="O133" s="86">
        <v>85000</v>
      </c>
      <c r="P133" s="86"/>
      <c r="Q133" s="33">
        <f>Q134</f>
        <v>581.4</v>
      </c>
      <c r="R133" s="14"/>
      <c r="S133" s="14"/>
      <c r="T133" s="14"/>
    </row>
    <row r="134" spans="1:17" s="1" customFormat="1" ht="40.5" customHeight="1">
      <c r="A134" s="68" t="s">
        <v>127</v>
      </c>
      <c r="B134" s="68"/>
      <c r="C134" s="68"/>
      <c r="D134" s="68"/>
      <c r="E134" s="68"/>
      <c r="F134" s="20" t="s">
        <v>151</v>
      </c>
      <c r="G134" s="47" t="s">
        <v>53</v>
      </c>
      <c r="H134" s="47"/>
      <c r="I134" s="47"/>
      <c r="J134" s="45" t="s">
        <v>128</v>
      </c>
      <c r="K134" s="45"/>
      <c r="L134" s="45"/>
      <c r="M134" s="45"/>
      <c r="N134" s="20"/>
      <c r="O134" s="76">
        <v>85000</v>
      </c>
      <c r="P134" s="76"/>
      <c r="Q134" s="34">
        <f>Q135</f>
        <v>581.4</v>
      </c>
    </row>
    <row r="135" spans="1:17" s="1" customFormat="1" ht="33.75" customHeight="1">
      <c r="A135" s="43" t="s">
        <v>56</v>
      </c>
      <c r="B135" s="43"/>
      <c r="C135" s="43"/>
      <c r="D135" s="43"/>
      <c r="E135" s="43"/>
      <c r="F135" s="20" t="s">
        <v>151</v>
      </c>
      <c r="G135" s="47" t="s">
        <v>53</v>
      </c>
      <c r="H135" s="47"/>
      <c r="I135" s="47"/>
      <c r="J135" s="45" t="s">
        <v>128</v>
      </c>
      <c r="K135" s="45"/>
      <c r="L135" s="45"/>
      <c r="M135" s="45"/>
      <c r="N135" s="19" t="s">
        <v>55</v>
      </c>
      <c r="O135" s="76">
        <v>85000</v>
      </c>
      <c r="P135" s="76"/>
      <c r="Q135" s="34">
        <v>581.4</v>
      </c>
    </row>
    <row r="136" spans="1:20" s="4" customFormat="1" ht="27" customHeight="1" hidden="1">
      <c r="A136" s="62" t="s">
        <v>58</v>
      </c>
      <c r="B136" s="62"/>
      <c r="C136" s="62"/>
      <c r="D136" s="62"/>
      <c r="E136" s="62"/>
      <c r="F136" s="22" t="s">
        <v>151</v>
      </c>
      <c r="G136" s="64" t="s">
        <v>57</v>
      </c>
      <c r="H136" s="64"/>
      <c r="I136" s="64"/>
      <c r="J136" s="93"/>
      <c r="K136" s="93"/>
      <c r="L136" s="93"/>
      <c r="M136" s="93"/>
      <c r="N136" s="22"/>
      <c r="O136" s="86">
        <f>119000</f>
        <v>119000</v>
      </c>
      <c r="P136" s="86"/>
      <c r="Q136" s="33">
        <f>Q137+Q139</f>
        <v>0</v>
      </c>
      <c r="R136" s="14"/>
      <c r="S136" s="14"/>
      <c r="T136" s="14"/>
    </row>
    <row r="137" spans="1:17" s="1" customFormat="1" ht="43.5" customHeight="1" hidden="1">
      <c r="A137" s="68" t="s">
        <v>129</v>
      </c>
      <c r="B137" s="68"/>
      <c r="C137" s="68"/>
      <c r="D137" s="68"/>
      <c r="E137" s="68"/>
      <c r="F137" s="20" t="s">
        <v>151</v>
      </c>
      <c r="G137" s="47" t="s">
        <v>57</v>
      </c>
      <c r="H137" s="47"/>
      <c r="I137" s="47"/>
      <c r="J137" s="45" t="s">
        <v>130</v>
      </c>
      <c r="K137" s="45"/>
      <c r="L137" s="45"/>
      <c r="M137" s="45"/>
      <c r="N137" s="20"/>
      <c r="O137" s="76">
        <f>119000</f>
        <v>119000</v>
      </c>
      <c r="P137" s="76"/>
      <c r="Q137" s="34">
        <f>Q138</f>
        <v>0</v>
      </c>
    </row>
    <row r="138" spans="1:17" s="1" customFormat="1" ht="47.25" customHeight="1" hidden="1">
      <c r="A138" s="43" t="s">
        <v>59</v>
      </c>
      <c r="B138" s="43"/>
      <c r="C138" s="43"/>
      <c r="D138" s="43"/>
      <c r="E138" s="43"/>
      <c r="F138" s="20" t="s">
        <v>151</v>
      </c>
      <c r="G138" s="47" t="s">
        <v>57</v>
      </c>
      <c r="H138" s="47"/>
      <c r="I138" s="47"/>
      <c r="J138" s="45" t="s">
        <v>130</v>
      </c>
      <c r="K138" s="45"/>
      <c r="L138" s="45"/>
      <c r="M138" s="45"/>
      <c r="N138" s="20" t="s">
        <v>145</v>
      </c>
      <c r="O138" s="21"/>
      <c r="P138" s="21"/>
      <c r="Q138" s="34">
        <v>0</v>
      </c>
    </row>
    <row r="139" spans="1:17" s="1" customFormat="1" ht="33" customHeight="1" hidden="1">
      <c r="A139" s="68" t="s">
        <v>131</v>
      </c>
      <c r="B139" s="68"/>
      <c r="C139" s="68"/>
      <c r="D139" s="68"/>
      <c r="E139" s="68"/>
      <c r="F139" s="20" t="s">
        <v>151</v>
      </c>
      <c r="G139" s="47" t="s">
        <v>57</v>
      </c>
      <c r="H139" s="47"/>
      <c r="I139" s="47"/>
      <c r="J139" s="45" t="s">
        <v>132</v>
      </c>
      <c r="K139" s="45"/>
      <c r="L139" s="45"/>
      <c r="M139" s="45"/>
      <c r="N139" s="19"/>
      <c r="O139" s="76">
        <f>100000</f>
        <v>100000</v>
      </c>
      <c r="P139" s="76"/>
      <c r="Q139" s="34">
        <f>Q140</f>
        <v>0</v>
      </c>
    </row>
    <row r="140" spans="1:17" s="1" customFormat="1" ht="37.5" customHeight="1" hidden="1">
      <c r="A140" s="43" t="s">
        <v>144</v>
      </c>
      <c r="B140" s="43"/>
      <c r="C140" s="43"/>
      <c r="D140" s="43"/>
      <c r="E140" s="43"/>
      <c r="F140" s="20" t="s">
        <v>151</v>
      </c>
      <c r="G140" s="47" t="s">
        <v>57</v>
      </c>
      <c r="H140" s="47"/>
      <c r="I140" s="47"/>
      <c r="J140" s="45" t="s">
        <v>132</v>
      </c>
      <c r="K140" s="45"/>
      <c r="L140" s="45"/>
      <c r="M140" s="45"/>
      <c r="N140" s="19">
        <v>320</v>
      </c>
      <c r="O140" s="76">
        <f>19000</f>
        <v>19000</v>
      </c>
      <c r="P140" s="76"/>
      <c r="Q140" s="34">
        <v>0</v>
      </c>
    </row>
    <row r="141" spans="1:20" s="4" customFormat="1" ht="29.25" customHeight="1">
      <c r="A141" s="77" t="s">
        <v>85</v>
      </c>
      <c r="B141" s="77"/>
      <c r="C141" s="77"/>
      <c r="D141" s="77"/>
      <c r="E141" s="77"/>
      <c r="F141" s="17" t="s">
        <v>151</v>
      </c>
      <c r="G141" s="87" t="s">
        <v>86</v>
      </c>
      <c r="H141" s="87"/>
      <c r="I141" s="87"/>
      <c r="J141" s="87"/>
      <c r="K141" s="87"/>
      <c r="L141" s="87"/>
      <c r="M141" s="87"/>
      <c r="N141" s="17"/>
      <c r="O141" s="69">
        <f>200000</f>
        <v>200000</v>
      </c>
      <c r="P141" s="69"/>
      <c r="Q141" s="32">
        <f>Q142</f>
        <v>200</v>
      </c>
      <c r="R141" s="14"/>
      <c r="S141" s="14"/>
      <c r="T141" s="14"/>
    </row>
    <row r="142" spans="1:20" s="4" customFormat="1" ht="28.5" customHeight="1">
      <c r="A142" s="62" t="s">
        <v>61</v>
      </c>
      <c r="B142" s="62"/>
      <c r="C142" s="62"/>
      <c r="D142" s="62"/>
      <c r="E142" s="62"/>
      <c r="F142" s="22" t="s">
        <v>151</v>
      </c>
      <c r="G142" s="64" t="s">
        <v>60</v>
      </c>
      <c r="H142" s="64"/>
      <c r="I142" s="64"/>
      <c r="J142" s="93"/>
      <c r="K142" s="93"/>
      <c r="L142" s="93"/>
      <c r="M142" s="93"/>
      <c r="N142" s="22"/>
      <c r="O142" s="86">
        <f>200000</f>
        <v>200000</v>
      </c>
      <c r="P142" s="86"/>
      <c r="Q142" s="33">
        <f>Q143</f>
        <v>200</v>
      </c>
      <c r="R142" s="14"/>
      <c r="S142" s="14"/>
      <c r="T142" s="14"/>
    </row>
    <row r="143" spans="1:17" s="1" customFormat="1" ht="35.25" customHeight="1">
      <c r="A143" s="68" t="s">
        <v>141</v>
      </c>
      <c r="B143" s="68"/>
      <c r="C143" s="68"/>
      <c r="D143" s="68"/>
      <c r="E143" s="68"/>
      <c r="F143" s="20" t="s">
        <v>151</v>
      </c>
      <c r="G143" s="47" t="s">
        <v>60</v>
      </c>
      <c r="H143" s="47"/>
      <c r="I143" s="47"/>
      <c r="J143" s="45" t="s">
        <v>142</v>
      </c>
      <c r="K143" s="45"/>
      <c r="L143" s="45"/>
      <c r="M143" s="45"/>
      <c r="N143" s="20"/>
      <c r="O143" s="76">
        <f>200000</f>
        <v>200000</v>
      </c>
      <c r="P143" s="76"/>
      <c r="Q143" s="34">
        <f>Q144</f>
        <v>200</v>
      </c>
    </row>
    <row r="144" spans="1:17" s="1" customFormat="1" ht="39" customHeight="1">
      <c r="A144" s="59" t="s">
        <v>10</v>
      </c>
      <c r="B144" s="60"/>
      <c r="C144" s="60"/>
      <c r="D144" s="60"/>
      <c r="E144" s="61"/>
      <c r="F144" s="20" t="s">
        <v>151</v>
      </c>
      <c r="G144" s="47" t="s">
        <v>60</v>
      </c>
      <c r="H144" s="47"/>
      <c r="I144" s="47"/>
      <c r="J144" s="45" t="s">
        <v>142</v>
      </c>
      <c r="K144" s="45"/>
      <c r="L144" s="45"/>
      <c r="M144" s="45"/>
      <c r="N144" s="19" t="s">
        <v>9</v>
      </c>
      <c r="O144" s="76">
        <f>200000</f>
        <v>200000</v>
      </c>
      <c r="P144" s="76"/>
      <c r="Q144" s="34">
        <v>200</v>
      </c>
    </row>
    <row r="145" spans="1:20" s="4" customFormat="1" ht="32.25" customHeight="1">
      <c r="A145" s="77" t="s">
        <v>63</v>
      </c>
      <c r="B145" s="77"/>
      <c r="C145" s="77"/>
      <c r="D145" s="77"/>
      <c r="E145" s="77"/>
      <c r="F145" s="17" t="s">
        <v>151</v>
      </c>
      <c r="G145" s="85">
        <v>1300</v>
      </c>
      <c r="H145" s="85"/>
      <c r="I145" s="85"/>
      <c r="J145" s="87"/>
      <c r="K145" s="87"/>
      <c r="L145" s="87"/>
      <c r="M145" s="87"/>
      <c r="N145" s="17"/>
      <c r="O145" s="69">
        <f>1300000</f>
        <v>1300000</v>
      </c>
      <c r="P145" s="69"/>
      <c r="Q145" s="32">
        <f>SUM(Q146)</f>
        <v>1841.8</v>
      </c>
      <c r="R145" s="14"/>
      <c r="S145" s="14"/>
      <c r="T145" s="14"/>
    </row>
    <row r="146" spans="1:20" s="4" customFormat="1" ht="33.75" customHeight="1">
      <c r="A146" s="62" t="s">
        <v>63</v>
      </c>
      <c r="B146" s="62"/>
      <c r="C146" s="62"/>
      <c r="D146" s="62"/>
      <c r="E146" s="62"/>
      <c r="F146" s="22" t="s">
        <v>151</v>
      </c>
      <c r="G146" s="64" t="s">
        <v>62</v>
      </c>
      <c r="H146" s="64"/>
      <c r="I146" s="64"/>
      <c r="J146" s="93"/>
      <c r="K146" s="93"/>
      <c r="L146" s="93"/>
      <c r="M146" s="93"/>
      <c r="N146" s="22"/>
      <c r="O146" s="86">
        <f>1300000</f>
        <v>1300000</v>
      </c>
      <c r="P146" s="86"/>
      <c r="Q146" s="33">
        <f>SUM(Q147)</f>
        <v>1841.8</v>
      </c>
      <c r="R146" s="14"/>
      <c r="S146" s="14"/>
      <c r="T146" s="14"/>
    </row>
    <row r="147" spans="1:17" s="1" customFormat="1" ht="36" customHeight="1">
      <c r="A147" s="68" t="s">
        <v>133</v>
      </c>
      <c r="B147" s="68"/>
      <c r="C147" s="68"/>
      <c r="D147" s="68"/>
      <c r="E147" s="68"/>
      <c r="F147" s="20" t="s">
        <v>151</v>
      </c>
      <c r="G147" s="47" t="s">
        <v>62</v>
      </c>
      <c r="H147" s="47"/>
      <c r="I147" s="47"/>
      <c r="J147" s="45" t="s">
        <v>134</v>
      </c>
      <c r="K147" s="45"/>
      <c r="L147" s="45"/>
      <c r="M147" s="45"/>
      <c r="N147" s="20"/>
      <c r="O147" s="76">
        <f>1300000</f>
        <v>1300000</v>
      </c>
      <c r="P147" s="76"/>
      <c r="Q147" s="34">
        <f>SUM(Q148)</f>
        <v>1841.8</v>
      </c>
    </row>
    <row r="148" spans="1:17" s="1" customFormat="1" ht="29.25" customHeight="1">
      <c r="A148" s="43" t="s">
        <v>65</v>
      </c>
      <c r="B148" s="43"/>
      <c r="C148" s="43"/>
      <c r="D148" s="43"/>
      <c r="E148" s="43"/>
      <c r="F148" s="20" t="s">
        <v>151</v>
      </c>
      <c r="G148" s="47" t="s">
        <v>62</v>
      </c>
      <c r="H148" s="47"/>
      <c r="I148" s="47"/>
      <c r="J148" s="45" t="s">
        <v>134</v>
      </c>
      <c r="K148" s="45"/>
      <c r="L148" s="45"/>
      <c r="M148" s="45"/>
      <c r="N148" s="19" t="s">
        <v>64</v>
      </c>
      <c r="O148" s="76">
        <f>1300000</f>
        <v>1300000</v>
      </c>
      <c r="P148" s="76"/>
      <c r="Q148" s="34">
        <v>1841.8</v>
      </c>
    </row>
    <row r="149" spans="1:17" s="1" customFormat="1" ht="23.25" customHeight="1">
      <c r="A149" s="105" t="s">
        <v>87</v>
      </c>
      <c r="B149" s="105"/>
      <c r="C149" s="105"/>
      <c r="D149" s="105"/>
      <c r="E149" s="105"/>
      <c r="F149" s="11"/>
      <c r="G149" s="95"/>
      <c r="H149" s="95"/>
      <c r="I149" s="95"/>
      <c r="J149" s="95"/>
      <c r="K149" s="95"/>
      <c r="L149" s="95"/>
      <c r="M149" s="95"/>
      <c r="N149" s="8"/>
      <c r="O149" s="111" t="e">
        <f>O14+O17+O24+#REF!+O30+O33+O50+O53+O59+O82+O95+O100+O133+O136+O146+O70+O118+O122+O127+O142+#REF!</f>
        <v>#REF!</v>
      </c>
      <c r="P149" s="111"/>
      <c r="Q149" s="35">
        <f>Q14+Q17+Q24+Q27+Q30+Q33+Q50+Q53+Q59+Q70+Q82+Q95+Q100+Q118+Q123+Q127+Q133+Q136+Q142+Q146</f>
        <v>103604</v>
      </c>
    </row>
  </sheetData>
  <sheetProtection/>
  <mergeCells count="517">
    <mergeCell ref="O61:P61"/>
    <mergeCell ref="G130:I130"/>
    <mergeCell ref="A89:E89"/>
    <mergeCell ref="A66:E66"/>
    <mergeCell ref="O80:P80"/>
    <mergeCell ref="A79:E79"/>
    <mergeCell ref="G79:I79"/>
    <mergeCell ref="J90:M90"/>
    <mergeCell ref="A76:E76"/>
    <mergeCell ref="G76:I76"/>
    <mergeCell ref="G42:I42"/>
    <mergeCell ref="J42:M42"/>
    <mergeCell ref="G43:I43"/>
    <mergeCell ref="J43:M43"/>
    <mergeCell ref="J60:M60"/>
    <mergeCell ref="O60:P60"/>
    <mergeCell ref="G53:I53"/>
    <mergeCell ref="O52:P52"/>
    <mergeCell ref="O51:P51"/>
    <mergeCell ref="O55:P55"/>
    <mergeCell ref="G60:I60"/>
    <mergeCell ref="A43:E43"/>
    <mergeCell ref="J89:M89"/>
    <mergeCell ref="J88:M88"/>
    <mergeCell ref="G68:I68"/>
    <mergeCell ref="G81:I81"/>
    <mergeCell ref="A61:E61"/>
    <mergeCell ref="G73:I73"/>
    <mergeCell ref="J73:M73"/>
    <mergeCell ref="G87:I87"/>
    <mergeCell ref="O139:P139"/>
    <mergeCell ref="J145:M145"/>
    <mergeCell ref="G136:I136"/>
    <mergeCell ref="G137:I137"/>
    <mergeCell ref="O145:P145"/>
    <mergeCell ref="J144:M144"/>
    <mergeCell ref="J142:M142"/>
    <mergeCell ref="J137:M137"/>
    <mergeCell ref="O142:P142"/>
    <mergeCell ref="O137:P137"/>
    <mergeCell ref="J148:M148"/>
    <mergeCell ref="G77:I77"/>
    <mergeCell ref="J70:M70"/>
    <mergeCell ref="G119:I119"/>
    <mergeCell ref="J119:M119"/>
    <mergeCell ref="G129:I129"/>
    <mergeCell ref="G128:I128"/>
    <mergeCell ref="G148:I148"/>
    <mergeCell ref="J140:M140"/>
    <mergeCell ref="J123:M123"/>
    <mergeCell ref="O149:P149"/>
    <mergeCell ref="J129:M129"/>
    <mergeCell ref="O129:P129"/>
    <mergeCell ref="O143:P143"/>
    <mergeCell ref="O141:P141"/>
    <mergeCell ref="O131:P131"/>
    <mergeCell ref="O147:P147"/>
    <mergeCell ref="J135:M135"/>
    <mergeCell ref="J134:M134"/>
    <mergeCell ref="O130:P130"/>
    <mergeCell ref="O144:P144"/>
    <mergeCell ref="O148:P148"/>
    <mergeCell ref="O70:P70"/>
    <mergeCell ref="J125:M125"/>
    <mergeCell ref="O122:P122"/>
    <mergeCell ref="O124:P124"/>
    <mergeCell ref="J124:M124"/>
    <mergeCell ref="O123:P123"/>
    <mergeCell ref="J130:M130"/>
    <mergeCell ref="O113:P113"/>
    <mergeCell ref="O111:P111"/>
    <mergeCell ref="O146:P146"/>
    <mergeCell ref="O140:P140"/>
    <mergeCell ref="J122:M122"/>
    <mergeCell ref="J118:M118"/>
    <mergeCell ref="J121:M121"/>
    <mergeCell ref="O120:P120"/>
    <mergeCell ref="J116:M116"/>
    <mergeCell ref="J112:M112"/>
    <mergeCell ref="J120:M120"/>
    <mergeCell ref="J93:M93"/>
    <mergeCell ref="J109:M109"/>
    <mergeCell ref="O97:P97"/>
    <mergeCell ref="O95:P95"/>
    <mergeCell ref="O93:P93"/>
    <mergeCell ref="J127:M127"/>
    <mergeCell ref="J126:M126"/>
    <mergeCell ref="O118:P118"/>
    <mergeCell ref="O119:P119"/>
    <mergeCell ref="O121:P121"/>
    <mergeCell ref="J117:M117"/>
    <mergeCell ref="O112:P112"/>
    <mergeCell ref="O126:P126"/>
    <mergeCell ref="O128:P128"/>
    <mergeCell ref="O125:P125"/>
    <mergeCell ref="O127:P127"/>
    <mergeCell ref="J128:M128"/>
    <mergeCell ref="O88:P88"/>
    <mergeCell ref="O106:P106"/>
    <mergeCell ref="O107:P107"/>
    <mergeCell ref="J108:M108"/>
    <mergeCell ref="J95:M95"/>
    <mergeCell ref="J113:M113"/>
    <mergeCell ref="O109:P109"/>
    <mergeCell ref="O108:P108"/>
    <mergeCell ref="O110:P110"/>
    <mergeCell ref="J111:M111"/>
    <mergeCell ref="J147:M147"/>
    <mergeCell ref="O100:P100"/>
    <mergeCell ref="J136:M136"/>
    <mergeCell ref="O134:P134"/>
    <mergeCell ref="O135:P135"/>
    <mergeCell ref="O136:P136"/>
    <mergeCell ref="J115:M115"/>
    <mergeCell ref="O133:P133"/>
    <mergeCell ref="O132:P132"/>
    <mergeCell ref="J138:M138"/>
    <mergeCell ref="G99:I99"/>
    <mergeCell ref="J99:M99"/>
    <mergeCell ref="J139:M139"/>
    <mergeCell ref="G113:I113"/>
    <mergeCell ref="G133:I133"/>
    <mergeCell ref="G132:I132"/>
    <mergeCell ref="J132:M132"/>
    <mergeCell ref="J131:M131"/>
    <mergeCell ref="J110:M110"/>
    <mergeCell ref="J133:M133"/>
    <mergeCell ref="O82:P82"/>
    <mergeCell ref="O87:P87"/>
    <mergeCell ref="J94:M94"/>
    <mergeCell ref="G88:I88"/>
    <mergeCell ref="J81:M81"/>
    <mergeCell ref="J82:M82"/>
    <mergeCell ref="G82:I82"/>
    <mergeCell ref="G94:I94"/>
    <mergeCell ref="G89:I89"/>
    <mergeCell ref="G90:I90"/>
    <mergeCell ref="J87:M87"/>
    <mergeCell ref="J78:M78"/>
    <mergeCell ref="G80:I80"/>
    <mergeCell ref="J80:M80"/>
    <mergeCell ref="J85:M85"/>
    <mergeCell ref="J86:M86"/>
    <mergeCell ref="J79:M79"/>
    <mergeCell ref="J83:M83"/>
    <mergeCell ref="J84:M84"/>
    <mergeCell ref="G83:I83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58:M58"/>
    <mergeCell ref="J54:M54"/>
    <mergeCell ref="G54:I54"/>
    <mergeCell ref="J65:M65"/>
    <mergeCell ref="G66:I66"/>
    <mergeCell ref="J66:M66"/>
    <mergeCell ref="J56:M56"/>
    <mergeCell ref="J57:M57"/>
    <mergeCell ref="G61:I61"/>
    <mergeCell ref="J61:M61"/>
    <mergeCell ref="G146:I146"/>
    <mergeCell ref="A125:E125"/>
    <mergeCell ref="G100:I100"/>
    <mergeCell ref="J100:M100"/>
    <mergeCell ref="J146:M146"/>
    <mergeCell ref="G124:I124"/>
    <mergeCell ref="J106:M106"/>
    <mergeCell ref="G107:I107"/>
    <mergeCell ref="J107:M107"/>
    <mergeCell ref="G140:I140"/>
    <mergeCell ref="A122:E122"/>
    <mergeCell ref="G135:I135"/>
    <mergeCell ref="G144:I144"/>
    <mergeCell ref="G143:I143"/>
    <mergeCell ref="G111:I111"/>
    <mergeCell ref="G116:I116"/>
    <mergeCell ref="A121:E121"/>
    <mergeCell ref="G123:I123"/>
    <mergeCell ref="A111:E111"/>
    <mergeCell ref="A113:E113"/>
    <mergeCell ref="A132:E132"/>
    <mergeCell ref="A123:E123"/>
    <mergeCell ref="G126:I126"/>
    <mergeCell ref="G125:I125"/>
    <mergeCell ref="A138:E138"/>
    <mergeCell ref="G117:I117"/>
    <mergeCell ref="A126:E126"/>
    <mergeCell ref="G122:I122"/>
    <mergeCell ref="G118:I118"/>
    <mergeCell ref="G131:I131"/>
    <mergeCell ref="G147:I147"/>
    <mergeCell ref="J149:M149"/>
    <mergeCell ref="G141:I141"/>
    <mergeCell ref="J141:M141"/>
    <mergeCell ref="A142:E142"/>
    <mergeCell ref="G142:I142"/>
    <mergeCell ref="J143:M143"/>
    <mergeCell ref="A143:E143"/>
    <mergeCell ref="A149:E149"/>
    <mergeCell ref="G149:I149"/>
    <mergeCell ref="G18:I18"/>
    <mergeCell ref="G51:I51"/>
    <mergeCell ref="G93:I93"/>
    <mergeCell ref="G138:I138"/>
    <mergeCell ref="G55:I55"/>
    <mergeCell ref="G52:I52"/>
    <mergeCell ref="G112:I112"/>
    <mergeCell ref="G127:I127"/>
    <mergeCell ref="G40:I40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A15:E15"/>
    <mergeCell ref="G14:I14"/>
    <mergeCell ref="O14:P14"/>
    <mergeCell ref="A11:E11"/>
    <mergeCell ref="A13:E13"/>
    <mergeCell ref="A12:E12"/>
    <mergeCell ref="G12:I12"/>
    <mergeCell ref="O12:P12"/>
    <mergeCell ref="J12:M1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A45:E45"/>
    <mergeCell ref="A30:E30"/>
    <mergeCell ref="A37:E37"/>
    <mergeCell ref="A44:E44"/>
    <mergeCell ref="A38:E38"/>
    <mergeCell ref="A36:E36"/>
    <mergeCell ref="A33:E33"/>
    <mergeCell ref="A34:E34"/>
    <mergeCell ref="A42:E42"/>
    <mergeCell ref="A136:E136"/>
    <mergeCell ref="A82:E82"/>
    <mergeCell ref="A112:E112"/>
    <mergeCell ref="A78:E78"/>
    <mergeCell ref="A73:E73"/>
    <mergeCell ref="A131:E131"/>
    <mergeCell ref="A107:E107"/>
    <mergeCell ref="A90:E90"/>
    <mergeCell ref="A119:E119"/>
    <mergeCell ref="A133:E133"/>
    <mergeCell ref="O32:P32"/>
    <mergeCell ref="J37:M37"/>
    <mergeCell ref="O37:P37"/>
    <mergeCell ref="O35:P35"/>
    <mergeCell ref="O36:P36"/>
    <mergeCell ref="J35:M35"/>
    <mergeCell ref="J32:M32"/>
    <mergeCell ref="O31:P31"/>
    <mergeCell ref="O34:P34"/>
    <mergeCell ref="O33:P33"/>
    <mergeCell ref="O30:P30"/>
    <mergeCell ref="A108:E108"/>
    <mergeCell ref="O41:P41"/>
    <mergeCell ref="G33:I33"/>
    <mergeCell ref="G44:I44"/>
    <mergeCell ref="G45:I45"/>
    <mergeCell ref="O39:P39"/>
    <mergeCell ref="A52:E52"/>
    <mergeCell ref="G50:I50"/>
    <mergeCell ref="J38:M38"/>
    <mergeCell ref="J39:M39"/>
    <mergeCell ref="G39:I39"/>
    <mergeCell ref="A39:E39"/>
    <mergeCell ref="A40:E40"/>
    <mergeCell ref="A48:E48"/>
    <mergeCell ref="A49:E49"/>
    <mergeCell ref="A41:E41"/>
    <mergeCell ref="G32:I32"/>
    <mergeCell ref="G38:I38"/>
    <mergeCell ref="J33:M33"/>
    <mergeCell ref="J34:M34"/>
    <mergeCell ref="J36:M36"/>
    <mergeCell ref="G35:I35"/>
    <mergeCell ref="G36:I36"/>
    <mergeCell ref="G37:I37"/>
    <mergeCell ref="O53:P53"/>
    <mergeCell ref="O50:P50"/>
    <mergeCell ref="O46:P46"/>
    <mergeCell ref="J44:M44"/>
    <mergeCell ref="O49:P49"/>
    <mergeCell ref="J52:M52"/>
    <mergeCell ref="J53:M53"/>
    <mergeCell ref="A50:E50"/>
    <mergeCell ref="J50:M50"/>
    <mergeCell ref="G34:I34"/>
    <mergeCell ref="O38:P38"/>
    <mergeCell ref="O40:P40"/>
    <mergeCell ref="J49:M49"/>
    <mergeCell ref="J48:M48"/>
    <mergeCell ref="O47:P47"/>
    <mergeCell ref="J41:M41"/>
    <mergeCell ref="A46:E46"/>
    <mergeCell ref="O54:P54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G58:I58"/>
    <mergeCell ref="G64:I64"/>
    <mergeCell ref="O73:P73"/>
    <mergeCell ref="G70:I70"/>
    <mergeCell ref="A60:E60"/>
    <mergeCell ref="J68:M68"/>
    <mergeCell ref="O58:P58"/>
    <mergeCell ref="A67:E67"/>
    <mergeCell ref="G67:I67"/>
    <mergeCell ref="G65:I65"/>
    <mergeCell ref="G145:I145"/>
    <mergeCell ref="O75:P75"/>
    <mergeCell ref="J75:M75"/>
    <mergeCell ref="G75:I75"/>
    <mergeCell ref="G120:I120"/>
    <mergeCell ref="O59:P59"/>
    <mergeCell ref="G134:I134"/>
    <mergeCell ref="G139:I139"/>
    <mergeCell ref="G121:I121"/>
    <mergeCell ref="G109:I109"/>
    <mergeCell ref="O64:P64"/>
    <mergeCell ref="O67:P67"/>
    <mergeCell ref="O65:P65"/>
    <mergeCell ref="J67:M67"/>
    <mergeCell ref="J64:M64"/>
    <mergeCell ref="A64:E64"/>
    <mergeCell ref="A65:E65"/>
    <mergeCell ref="A145:E145"/>
    <mergeCell ref="A120:E120"/>
    <mergeCell ref="A135:E135"/>
    <mergeCell ref="A137:E137"/>
    <mergeCell ref="A127:E127"/>
    <mergeCell ref="A130:E130"/>
    <mergeCell ref="A124:E124"/>
    <mergeCell ref="A139:E139"/>
    <mergeCell ref="A144:E144"/>
    <mergeCell ref="A141:E141"/>
    <mergeCell ref="A148:E148"/>
    <mergeCell ref="A146:E146"/>
    <mergeCell ref="A117:E117"/>
    <mergeCell ref="A116:E116"/>
    <mergeCell ref="A134:E134"/>
    <mergeCell ref="A118:E118"/>
    <mergeCell ref="A128:E128"/>
    <mergeCell ref="A147:E147"/>
    <mergeCell ref="A129:E129"/>
    <mergeCell ref="A140:E140"/>
    <mergeCell ref="A74:E74"/>
    <mergeCell ref="A83:E83"/>
    <mergeCell ref="A110:E110"/>
    <mergeCell ref="A88:E88"/>
    <mergeCell ref="A81:E81"/>
    <mergeCell ref="A87:E87"/>
    <mergeCell ref="A106:E106"/>
    <mergeCell ref="A93:E93"/>
    <mergeCell ref="A94:E94"/>
    <mergeCell ref="A109:E109"/>
    <mergeCell ref="A47:E47"/>
    <mergeCell ref="A51:E51"/>
    <mergeCell ref="A58:E58"/>
    <mergeCell ref="A96:E96"/>
    <mergeCell ref="A97:E97"/>
    <mergeCell ref="A70:E70"/>
    <mergeCell ref="A77:E77"/>
    <mergeCell ref="A59:E59"/>
    <mergeCell ref="A75:E75"/>
    <mergeCell ref="A68:E68"/>
    <mergeCell ref="J28:M28"/>
    <mergeCell ref="O96:P96"/>
    <mergeCell ref="A16:E16"/>
    <mergeCell ref="A20:E20"/>
    <mergeCell ref="A21:E21"/>
    <mergeCell ref="A18:E18"/>
    <mergeCell ref="A29:E29"/>
    <mergeCell ref="A95:E95"/>
    <mergeCell ref="A80:E80"/>
    <mergeCell ref="A53:E53"/>
    <mergeCell ref="O77:P77"/>
    <mergeCell ref="G108:I108"/>
    <mergeCell ref="G78:I78"/>
    <mergeCell ref="A6:Q9"/>
    <mergeCell ref="G27:I27"/>
    <mergeCell ref="J27:M27"/>
    <mergeCell ref="A28:E28"/>
    <mergeCell ref="G28:I28"/>
    <mergeCell ref="O74:P74"/>
    <mergeCell ref="J77:M77"/>
    <mergeCell ref="J74:M74"/>
    <mergeCell ref="G74:I74"/>
    <mergeCell ref="J76:M76"/>
    <mergeCell ref="O81:P81"/>
    <mergeCell ref="O78:P78"/>
    <mergeCell ref="A115:E115"/>
    <mergeCell ref="A114:E114"/>
    <mergeCell ref="G114:I114"/>
    <mergeCell ref="G115:I115"/>
    <mergeCell ref="J114:M114"/>
    <mergeCell ref="G95:I95"/>
    <mergeCell ref="G110:I110"/>
    <mergeCell ref="G97:I97"/>
    <mergeCell ref="J97:M97"/>
    <mergeCell ref="G106:I106"/>
    <mergeCell ref="A85:E85"/>
    <mergeCell ref="A86:E86"/>
    <mergeCell ref="A98:E98"/>
    <mergeCell ref="G98:I98"/>
    <mergeCell ref="J98:M98"/>
    <mergeCell ref="G84:I84"/>
    <mergeCell ref="G85:I85"/>
    <mergeCell ref="G86:I86"/>
    <mergeCell ref="A84:E84"/>
    <mergeCell ref="G92:I92"/>
    <mergeCell ref="J92:M92"/>
    <mergeCell ref="A91:E91"/>
    <mergeCell ref="G91:I91"/>
    <mergeCell ref="J91:M91"/>
    <mergeCell ref="A92:E92"/>
    <mergeCell ref="J96:M96"/>
    <mergeCell ref="G96:I96"/>
    <mergeCell ref="A101:E101"/>
    <mergeCell ref="G101:I101"/>
    <mergeCell ref="J101:M101"/>
    <mergeCell ref="A102:E102"/>
    <mergeCell ref="G102:I102"/>
    <mergeCell ref="J102:M102"/>
    <mergeCell ref="A99:E99"/>
    <mergeCell ref="A100:E100"/>
    <mergeCell ref="A105:E105"/>
    <mergeCell ref="G105:I105"/>
    <mergeCell ref="J105:M105"/>
    <mergeCell ref="A103:E103"/>
    <mergeCell ref="G103:I103"/>
    <mergeCell ref="J103:M103"/>
    <mergeCell ref="A104:E104"/>
    <mergeCell ref="G104:I104"/>
    <mergeCell ref="J104:M104"/>
    <mergeCell ref="A72:E72"/>
    <mergeCell ref="G72:I72"/>
    <mergeCell ref="J72:M72"/>
    <mergeCell ref="G71:I71"/>
    <mergeCell ref="J71:M71"/>
    <mergeCell ref="A71:E71"/>
    <mergeCell ref="A69:E69"/>
    <mergeCell ref="G69:I69"/>
    <mergeCell ref="J69:M69"/>
    <mergeCell ref="A62:E62"/>
    <mergeCell ref="A63:E63"/>
    <mergeCell ref="G62:I62"/>
    <mergeCell ref="G63:I63"/>
    <mergeCell ref="J62:M62"/>
    <mergeCell ref="J63:M63"/>
  </mergeCells>
  <printOptions/>
  <pageMargins left="0.7874015748031497" right="0.1968503937007874" top="0.7874015748031497" bottom="0.1968503937007874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2018-11-10T10:59:26Z</cp:lastPrinted>
  <dcterms:created xsi:type="dcterms:W3CDTF">2014-11-08T08:41:55Z</dcterms:created>
  <dcterms:modified xsi:type="dcterms:W3CDTF">2018-11-13T09:36:59Z</dcterms:modified>
  <cp:category/>
  <cp:version/>
  <cp:contentType/>
  <cp:contentStatus/>
</cp:coreProperties>
</file>