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<sst xmlns="http://schemas.openxmlformats.org/spreadsheetml/2006/main" count="333" uniqueCount="157">
  <si>
    <t/>
  </si>
  <si>
    <t>Наименование</t>
  </si>
  <si>
    <t>1-й год</t>
  </si>
  <si>
    <t>2-й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</si>
  <si>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</si>
  <si>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</si>
  <si>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</si>
  <si>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</si>
  <si>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</si>
  <si>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</si>
  <si>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</si>
  <si>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</si>
  <si>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</si>
  <si>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</si>
  <si>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240</t>
  </si>
  <si>
    <t>Иные закупки товаров, работ и услуг для обеспечения государственных (муниципальных) нужд</t>
  </si>
  <si>
    <t>Публичные нормативные выплаты гражданам несоциального характера</t>
  </si>
  <si>
    <t>850</t>
  </si>
  <si>
    <t>Уплата налогов, сборов и иных платежей</t>
  </si>
  <si>
    <t>3004214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</si>
  <si>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</si>
  <si>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</si>
  <si>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</si>
  <si>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0021500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</si>
  <si>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</si>
  <si>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>540</t>
  </si>
  <si>
    <t>Иные межбюджетные трансферты</t>
  </si>
  <si>
    <t>0107</t>
  </si>
  <si>
    <t>Обеспечение проведения выборов и референдумов</t>
  </si>
  <si>
    <t>0420000</t>
  </si>
  <si>
    <t>Обеспечение выборов в представительный орган поселения</t>
  </si>
  <si>
    <t>0113</t>
  </si>
  <si>
    <t>Другие общегосударственные вопросы</t>
  </si>
  <si>
    <t>0900200</t>
  </si>
  <si>
    <t>Оценка недвижимости, признание прав и регулирование отношений по муниципальной собственности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</si>
  <si>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</si>
  <si>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</si>
  <si>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</si>
  <si>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</si>
  <si>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</si>
  <si>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</si>
  <si>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</si>
  <si>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</si>
  <si>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8202200</t>
  </si>
  <si>
    <t>Содержание и ремонт дорог и инженерных сооружений на них</t>
  </si>
  <si>
    <t>8202300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</si>
  <si>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</si>
  <si>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</si>
  <si>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</si>
  <si>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0310200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</si>
  <si>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</si>
  <si>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</si>
  <si>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</si>
  <si>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</si>
  <si>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</si>
  <si>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СГП</t>
  </si>
  <si>
    <t>410</t>
  </si>
  <si>
    <t>Бюджетные инвестиции</t>
  </si>
  <si>
    <t>3500300</t>
  </si>
  <si>
    <t>Мероприятия в области жилищного хозяйства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</si>
  <si>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</si>
  <si>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</si>
  <si>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7950304</t>
  </si>
  <si>
    <t>0502</t>
  </si>
  <si>
    <t>Коммунальное хозяйство</t>
  </si>
  <si>
    <t>Мероприятия в области коммунального хозяйства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</si>
  <si>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</si>
  <si>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</si>
  <si>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Мероприятия в области коммунального хозяйства в части софинансирования расходов на реализацию мероприятий по газификации</t>
  </si>
  <si>
    <t>0503</t>
  </si>
  <si>
    <t>Благоустройство</t>
  </si>
  <si>
    <t>6000100</t>
  </si>
  <si>
    <t>Уличное освещение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</si>
  <si>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</si>
  <si>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</si>
  <si>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</si>
  <si>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</si>
  <si>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</si>
  <si>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Мероприятия по благоустройству</t>
  </si>
  <si>
    <t>6000550</t>
  </si>
  <si>
    <t>0505</t>
  </si>
  <si>
    <t>Другие вопросы в области жилищно-коммунального хозяйства</t>
  </si>
  <si>
    <t>0310100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</si>
  <si>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</si>
  <si>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</si>
  <si>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</si>
  <si>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4310100</t>
  </si>
  <si>
    <t>Проведение мероприятий для детей и молодежи</t>
  </si>
  <si>
    <t>0801</t>
  </si>
  <si>
    <t>Культура</t>
  </si>
  <si>
    <t>0310300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</si>
  <si>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</si>
  <si>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</si>
  <si>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</si>
  <si>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0500111</t>
  </si>
  <si>
    <t>Доплата к трудовой пенсии по старости (инвалидности) муниципальным служащим администрации Сортавальского городского поселения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</si>
  <si>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</si>
  <si>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</si>
  <si>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</si>
  <si>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</si>
  <si>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7950200</t>
  </si>
  <si>
    <t>Муниципальная программа "Адресная социальная помощь"</t>
  </si>
  <si>
    <t>321</t>
  </si>
  <si>
    <t>Пособия, компенсации и иные социальные выплаты гражданам, кроме публичных нормативных обязательств</t>
  </si>
  <si>
    <t>323</t>
  </si>
  <si>
    <t>Приобретение товаров, работ, услуг в пользу граждан в целях их социального обеспечения</t>
  </si>
  <si>
    <t>1102</t>
  </si>
  <si>
    <t>Массовый спорт</t>
  </si>
  <si>
    <t>Мероприятия в области здравоохранения, спорта и физической культуры</t>
  </si>
  <si>
    <t>1301</t>
  </si>
  <si>
    <t>Обслуживание государственного внутреннего и муниципального долга</t>
  </si>
  <si>
    <t>0650300</t>
  </si>
  <si>
    <t xml:space="preserve">Процентные платежи по муниципальному долгу Сортавальского городского поселения
</t>
  </si>
  <si>
    <t>730</t>
  </si>
  <si>
    <t>Обслуживание муниципального долга</t>
  </si>
  <si>
    <t>Мероприятия по строительству инженерной инфраструктуры на земельных участках семьям, имеющих 3-х и более детей</t>
  </si>
  <si>
    <t>Муниципальная целевая программа "Пожарная безопасность и социальная защита на 2014-2016 годы"</t>
  </si>
  <si>
    <t>0800000</t>
  </si>
  <si>
    <t>0800100</t>
  </si>
  <si>
    <t>Мероприятия по обеспечению деятельности автоматизированных систем управления бюджетным процессом</t>
  </si>
  <si>
    <t>0800200</t>
  </si>
  <si>
    <t>0800300</t>
  </si>
  <si>
    <t>0800400</t>
  </si>
  <si>
    <t>Мероприятия по присвоению звания "Почетный гражданин города Сортавала"</t>
  </si>
  <si>
    <t>Мероприятия по прочим общегосударственным вопросам</t>
  </si>
  <si>
    <t>Мероприятия по информационному сопровождению деятельности Сортавальского городского поселения</t>
  </si>
  <si>
    <t>Реализация прочих функций, связанных с общегосударственными вопросами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</si>
  <si>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</si>
  <si>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</si>
  <si>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</si>
  <si>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</si>
  <si>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</si>
  <si>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</si>
  <si>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</si>
  <si>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</si>
  <si>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</si>
  <si>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</si>
  <si>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</si>
  <si>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</si>
  <si>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</si>
  <si>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Культура, кинематография и средства массовой информации</t>
  </si>
  <si>
    <t>0800</t>
  </si>
  <si>
    <t>Социальная политика</t>
  </si>
  <si>
    <t>1000</t>
  </si>
  <si>
    <t>Физическая культура и спорт</t>
  </si>
  <si>
    <t>Итого расходов</t>
  </si>
  <si>
    <t>Сумма</t>
  </si>
  <si>
    <t>2016 год</t>
  </si>
  <si>
    <t>2017 год</t>
  </si>
  <si>
    <t>к решению Сортавальского городского поселения</t>
  </si>
  <si>
    <t>"О бюджете Сортавальского городского поселения на 2015 год</t>
  </si>
  <si>
    <t>и на плановый период 2016 и 2017 годов"</t>
  </si>
  <si>
    <t xml:space="preserve">  Приложение № 7</t>
  </si>
  <si>
    <t>тыс.руб.</t>
  </si>
  <si>
    <t>Распределение
бюджетных ассигнований на плановый период  2016-2017 годов по разделам, подразделам,                                                                                            целевым статьям и видам расходов классификации расходов                                                                                                              бюджетов Российской Федерации</t>
  </si>
  <si>
    <t xml:space="preserve">Подпрограмма по переселению из аварийного жилищного фонда с учетом необходимости развития малоэтажного строительства на территории Сортавальского городского поселения </t>
  </si>
  <si>
    <t>Формирование земельных участков, находящихся в муниципальной собственности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</si>
</sst>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1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name val="Arial"/>
      <family val="0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10"/>
      <name val="Tahoma"/>
      <family val="2"/>
    </font>
    <font>
      <b/>
      <sz val="8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100">
    <xf numFmtId="0" fontId="0" fillId="0" borderId="0" xfId="0" applyAlignment="1">
      <alignment/>
    </xf>
    <xf numFmtId="0" fontId="6" fillId="4" borderId="0" xfId="0" applyNumberFormat="1" applyFont="1" applyFill="1" applyAlignment="1">
      <alignment horizontal="center" vertical="center" wrapText="1"/>
    </xf>
    <xf numFmtId="0" fontId="6" fillId="4" borderId="0" xfId="0" applyNumberFormat="1" applyFont="1" applyFill="1" applyAlignment="1">
      <alignment vertical="center" wrapText="1"/>
    </xf>
    <xf numFmtId="0" fontId="9" fillId="0" borderId="0" xfId="0" applyNumberFormat="1" applyFont="1" applyAlignment="1">
      <alignment/>
    </xf>
    <xf numFmtId="0" fontId="10" fillId="4" borderId="0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/>
    </xf>
    <xf numFmtId="165" fontId="8" fillId="4" borderId="11" xfId="0" applyNumberFormat="1" applyFont="1" applyFill="1" applyBorder="1" applyAlignment="1">
      <alignment horizontal="center" vertical="center" wrapText="1"/>
    </xf>
    <xf numFmtId="164" fontId="8" fillId="4" borderId="11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165" fontId="5" fillId="4" borderId="11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4" borderId="10" xfId="0" applyNumberFormat="1" applyFont="1" applyFill="1" applyBorder="1" applyAlignment="1">
      <alignment horizontal="center" vertical="center" wrapText="1"/>
    </xf>
    <xf numFmtId="0" fontId="7" fillId="4" borderId="12" xfId="0" applyNumberFormat="1" applyFont="1" applyFill="1" applyBorder="1" applyAlignment="1">
      <alignment vertical="top" wrapText="1"/>
    </xf>
    <xf numFmtId="0" fontId="11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3" fillId="4" borderId="0" xfId="0" applyNumberFormat="1" applyFont="1" applyFill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4" borderId="13" xfId="0" applyNumberFormat="1" applyFont="1" applyFill="1" applyBorder="1" applyAlignment="1">
      <alignment horizontal="center" vertical="center" wrapText="1"/>
    </xf>
    <xf numFmtId="49" fontId="8" fillId="4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8" fillId="4" borderId="14" xfId="0" applyNumberFormat="1" applyFont="1" applyFill="1" applyBorder="1" applyAlignment="1">
      <alignment horizontal="center" vertical="center" wrapText="1"/>
    </xf>
    <xf numFmtId="0" fontId="5" fillId="4" borderId="10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49" fontId="5" fillId="18" borderId="15" xfId="0" applyNumberFormat="1" applyFont="1" applyFill="1" applyBorder="1" applyAlignment="1">
      <alignment horizontal="center" vertical="center" wrapText="1"/>
    </xf>
    <xf numFmtId="165" fontId="5" fillId="18" borderId="16" xfId="0" applyNumberFormat="1" applyFont="1" applyFill="1" applyBorder="1" applyAlignment="1">
      <alignment horizontal="center" vertical="center" wrapText="1"/>
    </xf>
    <xf numFmtId="165" fontId="12" fillId="18" borderId="17" xfId="0" applyNumberFormat="1" applyFont="1" applyFill="1" applyBorder="1" applyAlignment="1">
      <alignment horizontal="center" vertical="center"/>
    </xf>
    <xf numFmtId="49" fontId="5" fillId="18" borderId="13" xfId="0" applyNumberFormat="1" applyFont="1" applyFill="1" applyBorder="1" applyAlignment="1">
      <alignment horizontal="center" vertical="center" wrapText="1"/>
    </xf>
    <xf numFmtId="165" fontId="5" fillId="18" borderId="11" xfId="0" applyNumberFormat="1" applyFont="1" applyFill="1" applyBorder="1" applyAlignment="1">
      <alignment horizontal="center" vertical="center" wrapText="1"/>
    </xf>
    <xf numFmtId="165" fontId="12" fillId="18" borderId="10" xfId="0" applyNumberFormat="1" applyFont="1" applyFill="1" applyBorder="1" applyAlignment="1">
      <alignment horizontal="center" vertical="center"/>
    </xf>
    <xf numFmtId="165" fontId="8" fillId="18" borderId="11" xfId="0" applyNumberFormat="1" applyFont="1" applyFill="1" applyBorder="1" applyAlignment="1">
      <alignment horizontal="center" vertical="center" wrapText="1"/>
    </xf>
    <xf numFmtId="165" fontId="12" fillId="18" borderId="10" xfId="0" applyNumberFormat="1" applyFont="1" applyFill="1" applyBorder="1" applyAlignment="1">
      <alignment horizontal="center" vertical="center"/>
    </xf>
    <xf numFmtId="0" fontId="5" fillId="18" borderId="13" xfId="0" applyNumberFormat="1" applyFont="1" applyFill="1" applyBorder="1" applyAlignment="1">
      <alignment horizontal="center" vertical="center" wrapText="1"/>
    </xf>
    <xf numFmtId="0" fontId="5" fillId="4" borderId="13" xfId="0" applyNumberFormat="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 vertical="center" wrapText="1"/>
    </xf>
    <xf numFmtId="0" fontId="5" fillId="18" borderId="16" xfId="0" applyNumberFormat="1" applyFont="1" applyFill="1" applyBorder="1" applyAlignment="1">
      <alignment horizontal="left" vertical="center" wrapText="1"/>
    </xf>
    <xf numFmtId="0" fontId="5" fillId="18" borderId="18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18" borderId="21" xfId="0" applyNumberFormat="1" applyFont="1" applyFill="1" applyBorder="1" applyAlignment="1">
      <alignment horizontal="center" vertical="center" wrapText="1"/>
    </xf>
    <xf numFmtId="49" fontId="5" fillId="18" borderId="15" xfId="0" applyNumberFormat="1" applyFont="1" applyFill="1" applyBorder="1" applyAlignment="1">
      <alignment horizontal="center" vertical="center" wrapText="1"/>
    </xf>
    <xf numFmtId="0" fontId="5" fillId="18" borderId="22" xfId="0" applyNumberFormat="1" applyFont="1" applyFill="1" applyBorder="1" applyAlignment="1">
      <alignment horizontal="left" vertical="center" wrapText="1"/>
    </xf>
    <xf numFmtId="0" fontId="8" fillId="4" borderId="19" xfId="0" applyNumberFormat="1" applyFont="1" applyFill="1" applyBorder="1" applyAlignment="1">
      <alignment horizontal="left" vertical="top" wrapText="1"/>
    </xf>
    <xf numFmtId="0" fontId="8" fillId="4" borderId="13" xfId="0" applyNumberFormat="1" applyFont="1" applyFill="1" applyBorder="1" applyAlignment="1">
      <alignment horizontal="center" vertical="center" wrapText="1"/>
    </xf>
    <xf numFmtId="164" fontId="8" fillId="4" borderId="19" xfId="0" applyNumberFormat="1" applyFont="1" applyFill="1" applyBorder="1" applyAlignment="1">
      <alignment horizontal="center" vertical="center" wrapText="1"/>
    </xf>
    <xf numFmtId="164" fontId="8" fillId="4" borderId="20" xfId="0" applyNumberFormat="1" applyFont="1" applyFill="1" applyBorder="1" applyAlignment="1">
      <alignment horizontal="center" vertical="center" wrapText="1"/>
    </xf>
    <xf numFmtId="164" fontId="8" fillId="4" borderId="21" xfId="0" applyNumberFormat="1" applyFont="1" applyFill="1" applyBorder="1" applyAlignment="1">
      <alignment horizontal="center" vertical="center" wrapText="1"/>
    </xf>
    <xf numFmtId="164" fontId="8" fillId="0" borderId="23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0" borderId="24" xfId="0" applyNumberFormat="1" applyFont="1" applyFill="1" applyBorder="1" applyAlignment="1">
      <alignment horizontal="center" vertical="center" wrapText="1"/>
    </xf>
    <xf numFmtId="164" fontId="8" fillId="0" borderId="21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left" vertical="top" wrapText="1"/>
    </xf>
    <xf numFmtId="0" fontId="8" fillId="0" borderId="11" xfId="0" applyNumberFormat="1" applyFont="1" applyFill="1" applyBorder="1" applyAlignment="1">
      <alignment horizontal="left" vertical="top" wrapText="1"/>
    </xf>
    <xf numFmtId="0" fontId="8" fillId="0" borderId="25" xfId="0" applyNumberFormat="1" applyFont="1" applyFill="1" applyBorder="1" applyAlignment="1">
      <alignment horizontal="left" vertical="top" wrapText="1"/>
    </xf>
    <xf numFmtId="0" fontId="6" fillId="4" borderId="0" xfId="0" applyNumberFormat="1" applyFont="1" applyFill="1" applyAlignment="1">
      <alignment horizontal="center" vertical="center" wrapText="1"/>
    </xf>
    <xf numFmtId="0" fontId="8" fillId="4" borderId="10" xfId="0" applyNumberFormat="1" applyFont="1" applyFill="1" applyBorder="1" applyAlignment="1">
      <alignment horizontal="center" vertical="center" wrapText="1"/>
    </xf>
    <xf numFmtId="0" fontId="8" fillId="4" borderId="12" xfId="0" applyNumberFormat="1" applyFont="1" applyFill="1" applyBorder="1" applyAlignment="1">
      <alignment horizontal="center" vertical="top" wrapText="1"/>
    </xf>
    <xf numFmtId="0" fontId="8" fillId="4" borderId="26" xfId="0" applyNumberFormat="1" applyFont="1" applyFill="1" applyBorder="1" applyAlignment="1">
      <alignment horizontal="center" vertical="top" wrapText="1"/>
    </xf>
    <xf numFmtId="0" fontId="8" fillId="4" borderId="26" xfId="0" applyNumberFormat="1" applyFont="1" applyFill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1" fillId="0" borderId="30" xfId="0" applyNumberFormat="1" applyFont="1" applyBorder="1" applyAlignment="1">
      <alignment horizontal="center"/>
    </xf>
    <xf numFmtId="0" fontId="11" fillId="0" borderId="31" xfId="0" applyNumberFormat="1" applyFont="1" applyBorder="1" applyAlignment="1">
      <alignment horizontal="center"/>
    </xf>
    <xf numFmtId="0" fontId="11" fillId="0" borderId="32" xfId="0" applyNumberFormat="1" applyFont="1" applyBorder="1" applyAlignment="1">
      <alignment horizontal="center"/>
    </xf>
    <xf numFmtId="164" fontId="5" fillId="18" borderId="33" xfId="0" applyNumberFormat="1" applyFont="1" applyFill="1" applyBorder="1" applyAlignment="1">
      <alignment horizontal="center" vertical="center" wrapText="1"/>
    </xf>
    <xf numFmtId="164" fontId="5" fillId="18" borderId="34" xfId="0" applyNumberFormat="1" applyFont="1" applyFill="1" applyBorder="1" applyAlignment="1">
      <alignment horizontal="center" vertical="center" wrapText="1"/>
    </xf>
    <xf numFmtId="164" fontId="5" fillId="18" borderId="35" xfId="0" applyNumberFormat="1" applyFont="1" applyFill="1" applyBorder="1" applyAlignment="1">
      <alignment horizontal="center" vertical="center" wrapText="1"/>
    </xf>
    <xf numFmtId="0" fontId="5" fillId="18" borderId="19" xfId="0" applyNumberFormat="1" applyFont="1" applyFill="1" applyBorder="1" applyAlignment="1">
      <alignment horizontal="left" vertical="top" wrapText="1"/>
    </xf>
    <xf numFmtId="49" fontId="5" fillId="18" borderId="13" xfId="0" applyNumberFormat="1" applyFont="1" applyFill="1" applyBorder="1" applyAlignment="1">
      <alignment horizontal="center" vertical="center" wrapText="1"/>
    </xf>
    <xf numFmtId="164" fontId="5" fillId="18" borderId="19" xfId="0" applyNumberFormat="1" applyFont="1" applyFill="1" applyBorder="1" applyAlignment="1">
      <alignment horizontal="center" vertical="center" wrapText="1"/>
    </xf>
    <xf numFmtId="164" fontId="5" fillId="18" borderId="20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left" vertical="top" wrapText="1"/>
    </xf>
    <xf numFmtId="49" fontId="8" fillId="4" borderId="13" xfId="0" applyNumberFormat="1" applyFont="1" applyFill="1" applyBorder="1" applyAlignment="1">
      <alignment horizontal="center" vertical="center" wrapText="1"/>
    </xf>
    <xf numFmtId="49" fontId="8" fillId="4" borderId="19" xfId="0" applyNumberFormat="1" applyFont="1" applyFill="1" applyBorder="1" applyAlignment="1">
      <alignment horizontal="left" vertical="top" wrapText="1"/>
    </xf>
    <xf numFmtId="0" fontId="5" fillId="4" borderId="13" xfId="0" applyNumberFormat="1" applyFont="1" applyFill="1" applyBorder="1" applyAlignment="1">
      <alignment horizontal="center" vertical="center" wrapText="1"/>
    </xf>
    <xf numFmtId="0" fontId="5" fillId="4" borderId="19" xfId="0" applyNumberFormat="1" applyFont="1" applyFill="1" applyBorder="1" applyAlignment="1">
      <alignment horizontal="left" vertical="top" wrapText="1"/>
    </xf>
    <xf numFmtId="164" fontId="5" fillId="4" borderId="19" xfId="0" applyNumberFormat="1" applyFont="1" applyFill="1" applyBorder="1" applyAlignment="1">
      <alignment horizontal="center" vertical="center" wrapText="1"/>
    </xf>
    <xf numFmtId="164" fontId="5" fillId="4" borderId="20" xfId="0" applyNumberFormat="1" applyFont="1" applyFill="1" applyBorder="1" applyAlignment="1">
      <alignment horizontal="center" vertical="center" wrapText="1"/>
    </xf>
    <xf numFmtId="164" fontId="5" fillId="4" borderId="21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Alignment="1">
      <alignment horizontal="left" vertical="top" wrapText="1"/>
    </xf>
    <xf numFmtId="0" fontId="8" fillId="4" borderId="36" xfId="0" applyNumberFormat="1" applyFont="1" applyFill="1" applyBorder="1" applyAlignment="1">
      <alignment horizontal="left" vertical="top" wrapText="1"/>
    </xf>
    <xf numFmtId="0" fontId="5" fillId="4" borderId="37" xfId="0" applyNumberFormat="1" applyFont="1" applyFill="1" applyBorder="1" applyAlignment="1">
      <alignment horizontal="center" vertical="center" wrapText="1"/>
    </xf>
    <xf numFmtId="0" fontId="5" fillId="4" borderId="26" xfId="0" applyNumberFormat="1" applyFont="1" applyFill="1" applyBorder="1" applyAlignment="1">
      <alignment horizontal="center" vertical="center" wrapText="1"/>
    </xf>
    <xf numFmtId="0" fontId="12" fillId="0" borderId="37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0" fontId="12" fillId="0" borderId="26" xfId="0" applyNumberFormat="1" applyFont="1" applyBorder="1" applyAlignment="1">
      <alignment horizontal="center"/>
    </xf>
    <xf numFmtId="0" fontId="8" fillId="4" borderId="14" xfId="0" applyNumberFormat="1" applyFont="1" applyFill="1" applyBorder="1" applyAlignment="1">
      <alignment horizontal="center" vertical="center" wrapText="1"/>
    </xf>
    <xf numFmtId="164" fontId="5" fillId="4" borderId="38" xfId="0" applyNumberFormat="1" applyFont="1" applyFill="1" applyBorder="1" applyAlignment="1">
      <alignment horizontal="center" vertical="center" wrapText="1"/>
    </xf>
    <xf numFmtId="164" fontId="5" fillId="4" borderId="39" xfId="0" applyNumberFormat="1" applyFont="1" applyFill="1" applyBorder="1" applyAlignment="1">
      <alignment horizontal="center" vertical="center" wrapText="1"/>
    </xf>
    <xf numFmtId="164" fontId="5" fillId="4" borderId="40" xfId="0" applyNumberFormat="1" applyFont="1" applyFill="1" applyBorder="1" applyAlignment="1">
      <alignment horizontal="center" vertical="center" wrapText="1"/>
    </xf>
    <xf numFmtId="164" fontId="5" fillId="4" borderId="4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25"/>
  <sheetViews>
    <sheetView tabSelected="1" zoomScalePageLayoutView="0" workbookViewId="0" topLeftCell="A56">
      <selection activeCell="P62" sqref="P62"/>
    </sheetView>
  </sheetViews>
  <sheetFormatPr defaultColWidth="9.140625" defaultRowHeight="12.75"/>
  <cols>
    <col min="1" max="1" width="9.140625" style="13" customWidth="1"/>
    <col min="2" max="2" width="13.7109375" style="13" customWidth="1"/>
    <col min="3" max="3" width="22.421875" style="13" customWidth="1"/>
    <col min="4" max="4" width="12.421875" style="3" customWidth="1"/>
    <col min="5" max="5" width="5.7109375" style="3" customWidth="1"/>
    <col min="6" max="6" width="9.00390625" style="3" customWidth="1"/>
    <col min="7" max="7" width="12.8515625" style="3" customWidth="1"/>
    <col min="8" max="8" width="4.7109375" style="3" hidden="1" customWidth="1"/>
    <col min="9" max="9" width="5.7109375" style="3" hidden="1" customWidth="1"/>
    <col min="10" max="10" width="12.421875" style="3" hidden="1" customWidth="1"/>
    <col min="11" max="11" width="12.140625" style="3" customWidth="1"/>
    <col min="12" max="12" width="1.7109375" style="3" hidden="1" customWidth="1"/>
    <col min="13" max="13" width="12.00390625" style="3" hidden="1" customWidth="1"/>
    <col min="14" max="14" width="15.28125" style="13" customWidth="1"/>
    <col min="15" max="16384" width="9.140625" style="13" customWidth="1"/>
  </cols>
  <sheetData>
    <row r="2" spans="5:17" ht="12.75">
      <c r="E2" s="17" t="s">
        <v>152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5:17" ht="12.75">
      <c r="E3" s="17" t="s">
        <v>149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5:17" ht="12.75">
      <c r="E4" s="17" t="s">
        <v>150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5:17" ht="12.75">
      <c r="E5" s="17" t="s">
        <v>151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6:17" ht="12.75"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8" spans="1:16" s="3" customFormat="1" ht="23.25" customHeight="1">
      <c r="A8" s="60" t="s">
        <v>154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2"/>
    </row>
    <row r="9" spans="1:16" s="3" customFormat="1" ht="15.7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4"/>
    </row>
    <row r="10" spans="1:16" s="3" customFormat="1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4"/>
    </row>
    <row r="11" spans="1:16" s="3" customFormat="1" ht="16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8" t="s">
        <v>153</v>
      </c>
      <c r="L11" s="1"/>
      <c r="M11" s="1"/>
      <c r="N11" s="1"/>
      <c r="O11" s="1"/>
      <c r="P11" s="4"/>
    </row>
    <row r="12" spans="1:14" s="3" customFormat="1" ht="13.5" customHeight="1">
      <c r="A12" s="65" t="s">
        <v>1</v>
      </c>
      <c r="B12" s="66"/>
      <c r="C12" s="67"/>
      <c r="D12" s="61" t="s">
        <v>127</v>
      </c>
      <c r="E12" s="61" t="s">
        <v>128</v>
      </c>
      <c r="F12" s="61"/>
      <c r="G12" s="61" t="s">
        <v>129</v>
      </c>
      <c r="H12" s="15"/>
      <c r="I12" s="15"/>
      <c r="J12" s="15"/>
      <c r="K12" s="62" t="s">
        <v>146</v>
      </c>
      <c r="L12" s="62"/>
      <c r="M12" s="62"/>
      <c r="N12" s="63"/>
    </row>
    <row r="13" spans="1:14" s="3" customFormat="1" ht="24.75" customHeight="1">
      <c r="A13" s="68"/>
      <c r="B13" s="69"/>
      <c r="C13" s="70"/>
      <c r="D13" s="61"/>
      <c r="E13" s="61"/>
      <c r="F13" s="61"/>
      <c r="G13" s="61"/>
      <c r="H13" s="64" t="s">
        <v>2</v>
      </c>
      <c r="I13" s="61"/>
      <c r="J13" s="61"/>
      <c r="K13" s="14" t="s">
        <v>147</v>
      </c>
      <c r="L13" s="61" t="s">
        <v>3</v>
      </c>
      <c r="M13" s="61"/>
      <c r="N13" s="16" t="s">
        <v>148</v>
      </c>
    </row>
    <row r="14" spans="1:14" s="3" customFormat="1" ht="24" customHeight="1">
      <c r="A14" s="45" t="s">
        <v>130</v>
      </c>
      <c r="B14" s="38"/>
      <c r="C14" s="39"/>
      <c r="D14" s="27" t="s">
        <v>131</v>
      </c>
      <c r="E14" s="44"/>
      <c r="F14" s="44"/>
      <c r="G14" s="27"/>
      <c r="H14" s="71">
        <f>H15+H18+H25+H31</f>
        <v>12842000</v>
      </c>
      <c r="I14" s="71"/>
      <c r="J14" s="71"/>
      <c r="K14" s="28">
        <f>H14/1000</f>
        <v>12842</v>
      </c>
      <c r="L14" s="72">
        <f>L15+L18+L25+L28+L31</f>
        <v>13895000</v>
      </c>
      <c r="M14" s="73"/>
      <c r="N14" s="29">
        <f>L14/1000</f>
        <v>13895</v>
      </c>
    </row>
    <row r="15" spans="1:14" s="6" customFormat="1" ht="45.75" customHeight="1">
      <c r="A15" s="80" t="s">
        <v>5</v>
      </c>
      <c r="B15" s="80"/>
      <c r="C15" s="80"/>
      <c r="D15" s="23" t="s">
        <v>4</v>
      </c>
      <c r="E15" s="79"/>
      <c r="F15" s="79"/>
      <c r="G15" s="22"/>
      <c r="H15" s="41">
        <f>H16</f>
        <v>1305000</v>
      </c>
      <c r="I15" s="41"/>
      <c r="J15" s="41"/>
      <c r="K15" s="26">
        <f aca="true" t="shared" si="0" ref="K15:K81">H15/1000</f>
        <v>1305</v>
      </c>
      <c r="L15" s="42">
        <f>L16</f>
        <v>1435000</v>
      </c>
      <c r="M15" s="78"/>
      <c r="N15" s="12">
        <f aca="true" t="shared" si="1" ref="N15:N81">L15/1000</f>
        <v>1435</v>
      </c>
    </row>
    <row r="16" spans="1:14" s="3" customFormat="1" ht="23.25" customHeight="1">
      <c r="A16" s="46" t="s">
        <v>7</v>
      </c>
      <c r="B16" s="46"/>
      <c r="C16" s="46"/>
      <c r="D16" s="20" t="s">
        <v>4</v>
      </c>
      <c r="E16" s="47" t="s">
        <v>6</v>
      </c>
      <c r="F16" s="47"/>
      <c r="G16" s="21"/>
      <c r="H16" s="48">
        <f>H17</f>
        <v>1305000</v>
      </c>
      <c r="I16" s="48"/>
      <c r="J16" s="48"/>
      <c r="K16" s="7">
        <f t="shared" si="0"/>
        <v>1305</v>
      </c>
      <c r="L16" s="49">
        <f>L17</f>
        <v>1435000</v>
      </c>
      <c r="M16" s="50"/>
      <c r="N16" s="5">
        <f t="shared" si="1"/>
        <v>1435</v>
      </c>
    </row>
    <row r="17" spans="1:14" s="3" customFormat="1" ht="32.25" customHeight="1">
      <c r="A17" s="46" t="s">
        <v>9</v>
      </c>
      <c r="B17" s="46"/>
      <c r="C17" s="46"/>
      <c r="D17" s="20" t="s">
        <v>4</v>
      </c>
      <c r="E17" s="47" t="s">
        <v>6</v>
      </c>
      <c r="F17" s="47"/>
      <c r="G17" s="20" t="s">
        <v>8</v>
      </c>
      <c r="H17" s="48">
        <f>1305000</f>
        <v>1305000</v>
      </c>
      <c r="I17" s="48"/>
      <c r="J17" s="48"/>
      <c r="K17" s="7">
        <f t="shared" si="0"/>
        <v>1305</v>
      </c>
      <c r="L17" s="49">
        <f>1435000</f>
        <v>1435000</v>
      </c>
      <c r="M17" s="50"/>
      <c r="N17" s="5">
        <f t="shared" si="1"/>
        <v>1435</v>
      </c>
    </row>
    <row r="18" spans="1:14" s="3" customFormat="1" ht="57.75" customHeight="1">
      <c r="A18" s="80" t="s">
        <v>11</v>
      </c>
      <c r="B18" s="80"/>
      <c r="C18" s="80"/>
      <c r="D18" s="23" t="s">
        <v>10</v>
      </c>
      <c r="E18" s="79"/>
      <c r="F18" s="79"/>
      <c r="G18" s="22"/>
      <c r="H18" s="40">
        <f>H19+H23</f>
        <v>10057000</v>
      </c>
      <c r="I18" s="41"/>
      <c r="J18" s="41"/>
      <c r="K18" s="26">
        <f t="shared" si="0"/>
        <v>10057</v>
      </c>
      <c r="L18" s="42">
        <f>L19+L23</f>
        <v>10302000</v>
      </c>
      <c r="M18" s="78"/>
      <c r="N18" s="12">
        <f t="shared" si="1"/>
        <v>10302</v>
      </c>
    </row>
    <row r="19" spans="1:14" s="3" customFormat="1" ht="22.5" customHeight="1">
      <c r="A19" s="46" t="s">
        <v>13</v>
      </c>
      <c r="B19" s="46"/>
      <c r="C19" s="46"/>
      <c r="D19" s="20" t="s">
        <v>10</v>
      </c>
      <c r="E19" s="47" t="s">
        <v>12</v>
      </c>
      <c r="F19" s="47"/>
      <c r="G19" s="21"/>
      <c r="H19" s="48">
        <f>H20+H21+H22</f>
        <v>10055000</v>
      </c>
      <c r="I19" s="48"/>
      <c r="J19" s="48"/>
      <c r="K19" s="7">
        <f t="shared" si="0"/>
        <v>10055</v>
      </c>
      <c r="L19" s="49">
        <f>L20+L21+L22</f>
        <v>10300000</v>
      </c>
      <c r="M19" s="50"/>
      <c r="N19" s="5">
        <f t="shared" si="1"/>
        <v>10300</v>
      </c>
    </row>
    <row r="20" spans="1:14" s="3" customFormat="1" ht="35.25" customHeight="1">
      <c r="A20" s="46" t="s">
        <v>9</v>
      </c>
      <c r="B20" s="46"/>
      <c r="C20" s="46"/>
      <c r="D20" s="20" t="s">
        <v>10</v>
      </c>
      <c r="E20" s="47" t="s">
        <v>12</v>
      </c>
      <c r="F20" s="47"/>
      <c r="G20" s="20" t="s">
        <v>8</v>
      </c>
      <c r="H20" s="48">
        <f>9041400</f>
        <v>9041400</v>
      </c>
      <c r="I20" s="48"/>
      <c r="J20" s="48"/>
      <c r="K20" s="7">
        <f t="shared" si="0"/>
        <v>9041.4</v>
      </c>
      <c r="L20" s="49">
        <f>9403000</f>
        <v>9403000</v>
      </c>
      <c r="M20" s="50"/>
      <c r="N20" s="5">
        <f t="shared" si="1"/>
        <v>9403</v>
      </c>
    </row>
    <row r="21" spans="1:14" s="3" customFormat="1" ht="42.75" customHeight="1">
      <c r="A21" s="46" t="s">
        <v>15</v>
      </c>
      <c r="B21" s="46"/>
      <c r="C21" s="46"/>
      <c r="D21" s="20" t="s">
        <v>10</v>
      </c>
      <c r="E21" s="47" t="s">
        <v>12</v>
      </c>
      <c r="F21" s="47"/>
      <c r="G21" s="20" t="s">
        <v>14</v>
      </c>
      <c r="H21" s="48">
        <v>1009600</v>
      </c>
      <c r="I21" s="48"/>
      <c r="J21" s="48"/>
      <c r="K21" s="7">
        <f t="shared" si="0"/>
        <v>1009.6</v>
      </c>
      <c r="L21" s="49">
        <v>893000</v>
      </c>
      <c r="M21" s="50"/>
      <c r="N21" s="5">
        <f t="shared" si="1"/>
        <v>893</v>
      </c>
    </row>
    <row r="22" spans="1:14" s="3" customFormat="1" ht="24.75" customHeight="1">
      <c r="A22" s="46" t="s">
        <v>18</v>
      </c>
      <c r="B22" s="46"/>
      <c r="C22" s="46"/>
      <c r="D22" s="20" t="s">
        <v>10</v>
      </c>
      <c r="E22" s="47" t="s">
        <v>12</v>
      </c>
      <c r="F22" s="47"/>
      <c r="G22" s="20" t="s">
        <v>17</v>
      </c>
      <c r="H22" s="48">
        <f>4000</f>
        <v>4000</v>
      </c>
      <c r="I22" s="48"/>
      <c r="J22" s="48"/>
      <c r="K22" s="7">
        <f t="shared" si="0"/>
        <v>4</v>
      </c>
      <c r="L22" s="49">
        <f>4000</f>
        <v>4000</v>
      </c>
      <c r="M22" s="50"/>
      <c r="N22" s="5">
        <f t="shared" si="1"/>
        <v>4</v>
      </c>
    </row>
    <row r="23" spans="1:14" s="10" customFormat="1" ht="58.5" customHeight="1">
      <c r="A23" s="82" t="s">
        <v>20</v>
      </c>
      <c r="B23" s="82"/>
      <c r="C23" s="82"/>
      <c r="D23" s="21" t="s">
        <v>10</v>
      </c>
      <c r="E23" s="81" t="s">
        <v>19</v>
      </c>
      <c r="F23" s="81"/>
      <c r="G23" s="21"/>
      <c r="H23" s="48">
        <f>H24</f>
        <v>2000</v>
      </c>
      <c r="I23" s="48"/>
      <c r="J23" s="48"/>
      <c r="K23" s="8">
        <f t="shared" si="0"/>
        <v>2</v>
      </c>
      <c r="L23" s="49">
        <f>L24</f>
        <v>2000</v>
      </c>
      <c r="M23" s="50"/>
      <c r="N23" s="9">
        <f t="shared" si="1"/>
        <v>2</v>
      </c>
    </row>
    <row r="24" spans="1:14" s="3" customFormat="1" ht="46.5" customHeight="1">
      <c r="A24" s="46" t="s">
        <v>15</v>
      </c>
      <c r="B24" s="46"/>
      <c r="C24" s="46"/>
      <c r="D24" s="20" t="s">
        <v>10</v>
      </c>
      <c r="E24" s="47" t="s">
        <v>19</v>
      </c>
      <c r="F24" s="47"/>
      <c r="G24" s="20" t="s">
        <v>14</v>
      </c>
      <c r="H24" s="48">
        <f>2000</f>
        <v>2000</v>
      </c>
      <c r="I24" s="48"/>
      <c r="J24" s="48"/>
      <c r="K24" s="7">
        <f t="shared" si="0"/>
        <v>2</v>
      </c>
      <c r="L24" s="49">
        <f>2000</f>
        <v>2000</v>
      </c>
      <c r="M24" s="50"/>
      <c r="N24" s="5">
        <f t="shared" si="1"/>
        <v>2</v>
      </c>
    </row>
    <row r="25" spans="1:14" s="3" customFormat="1" ht="44.25" customHeight="1">
      <c r="A25" s="80" t="s">
        <v>22</v>
      </c>
      <c r="B25" s="80"/>
      <c r="C25" s="80"/>
      <c r="D25" s="23" t="s">
        <v>21</v>
      </c>
      <c r="E25" s="79"/>
      <c r="F25" s="79"/>
      <c r="G25" s="22"/>
      <c r="H25" s="41">
        <f>H26</f>
        <v>280000</v>
      </c>
      <c r="I25" s="41"/>
      <c r="J25" s="41"/>
      <c r="K25" s="26">
        <f t="shared" si="0"/>
        <v>280</v>
      </c>
      <c r="L25" s="42">
        <f>L26</f>
        <v>308000</v>
      </c>
      <c r="M25" s="78"/>
      <c r="N25" s="12">
        <f t="shared" si="1"/>
        <v>308</v>
      </c>
    </row>
    <row r="26" spans="1:14" s="3" customFormat="1" ht="77.25" customHeight="1">
      <c r="A26" s="46" t="s">
        <v>24</v>
      </c>
      <c r="B26" s="46"/>
      <c r="C26" s="46"/>
      <c r="D26" s="20" t="s">
        <v>21</v>
      </c>
      <c r="E26" s="47" t="s">
        <v>23</v>
      </c>
      <c r="F26" s="47"/>
      <c r="G26" s="21"/>
      <c r="H26" s="48">
        <f>H27</f>
        <v>280000</v>
      </c>
      <c r="I26" s="48"/>
      <c r="J26" s="48"/>
      <c r="K26" s="7">
        <f t="shared" si="0"/>
        <v>280</v>
      </c>
      <c r="L26" s="49">
        <f>L27</f>
        <v>308000</v>
      </c>
      <c r="M26" s="50"/>
      <c r="N26" s="5">
        <f t="shared" si="1"/>
        <v>308</v>
      </c>
    </row>
    <row r="27" spans="1:14" s="3" customFormat="1" ht="27" customHeight="1">
      <c r="A27" s="46" t="s">
        <v>26</v>
      </c>
      <c r="B27" s="46"/>
      <c r="C27" s="46"/>
      <c r="D27" s="20" t="s">
        <v>21</v>
      </c>
      <c r="E27" s="47" t="s">
        <v>23</v>
      </c>
      <c r="F27" s="47"/>
      <c r="G27" s="20" t="s">
        <v>25</v>
      </c>
      <c r="H27" s="48">
        <f>280000</f>
        <v>280000</v>
      </c>
      <c r="I27" s="48"/>
      <c r="J27" s="48"/>
      <c r="K27" s="7">
        <f t="shared" si="0"/>
        <v>280</v>
      </c>
      <c r="L27" s="49">
        <f>308000</f>
        <v>308000</v>
      </c>
      <c r="M27" s="50"/>
      <c r="N27" s="5">
        <f t="shared" si="1"/>
        <v>308</v>
      </c>
    </row>
    <row r="28" spans="1:14" s="3" customFormat="1" ht="32.25" customHeight="1">
      <c r="A28" s="80" t="s">
        <v>28</v>
      </c>
      <c r="B28" s="80"/>
      <c r="C28" s="80"/>
      <c r="D28" s="23" t="s">
        <v>27</v>
      </c>
      <c r="E28" s="79"/>
      <c r="F28" s="79"/>
      <c r="G28" s="22"/>
      <c r="H28" s="41" t="s">
        <v>0</v>
      </c>
      <c r="I28" s="41"/>
      <c r="J28" s="41"/>
      <c r="K28" s="26">
        <v>0</v>
      </c>
      <c r="L28" s="42">
        <f>L29</f>
        <v>600000</v>
      </c>
      <c r="M28" s="78"/>
      <c r="N28" s="12">
        <f t="shared" si="1"/>
        <v>600</v>
      </c>
    </row>
    <row r="29" spans="1:14" s="3" customFormat="1" ht="31.5" customHeight="1">
      <c r="A29" s="46" t="s">
        <v>30</v>
      </c>
      <c r="B29" s="46"/>
      <c r="C29" s="46"/>
      <c r="D29" s="20" t="s">
        <v>27</v>
      </c>
      <c r="E29" s="47" t="s">
        <v>29</v>
      </c>
      <c r="F29" s="47"/>
      <c r="G29" s="21"/>
      <c r="H29" s="48"/>
      <c r="I29" s="48"/>
      <c r="J29" s="48"/>
      <c r="K29" s="7">
        <v>0</v>
      </c>
      <c r="L29" s="49">
        <f>L30</f>
        <v>600000</v>
      </c>
      <c r="M29" s="50"/>
      <c r="N29" s="5">
        <f t="shared" si="1"/>
        <v>600</v>
      </c>
    </row>
    <row r="30" spans="1:14" s="3" customFormat="1" ht="42.75" customHeight="1">
      <c r="A30" s="46" t="s">
        <v>15</v>
      </c>
      <c r="B30" s="46"/>
      <c r="C30" s="46"/>
      <c r="D30" s="20" t="s">
        <v>27</v>
      </c>
      <c r="E30" s="47" t="s">
        <v>29</v>
      </c>
      <c r="F30" s="47"/>
      <c r="G30" s="20" t="s">
        <v>14</v>
      </c>
      <c r="H30" s="48"/>
      <c r="I30" s="48"/>
      <c r="J30" s="48"/>
      <c r="K30" s="7">
        <v>0</v>
      </c>
      <c r="L30" s="49">
        <f>600000</f>
        <v>600000</v>
      </c>
      <c r="M30" s="50"/>
      <c r="N30" s="5">
        <f t="shared" si="1"/>
        <v>600</v>
      </c>
    </row>
    <row r="31" spans="1:14" s="3" customFormat="1" ht="27" customHeight="1">
      <c r="A31" s="80" t="s">
        <v>32</v>
      </c>
      <c r="B31" s="80"/>
      <c r="C31" s="80"/>
      <c r="D31" s="23" t="s">
        <v>31</v>
      </c>
      <c r="E31" s="79"/>
      <c r="F31" s="79"/>
      <c r="G31" s="22"/>
      <c r="H31" s="41">
        <f>H32+H41</f>
        <v>1200000</v>
      </c>
      <c r="I31" s="41"/>
      <c r="J31" s="41"/>
      <c r="K31" s="26">
        <f t="shared" si="0"/>
        <v>1200</v>
      </c>
      <c r="L31" s="42">
        <f>L32+L41</f>
        <v>1250000</v>
      </c>
      <c r="M31" s="78"/>
      <c r="N31" s="12">
        <f t="shared" si="1"/>
        <v>1250</v>
      </c>
    </row>
    <row r="32" spans="1:14" s="3" customFormat="1" ht="32.25" customHeight="1">
      <c r="A32" s="57" t="s">
        <v>124</v>
      </c>
      <c r="B32" s="58"/>
      <c r="C32" s="59"/>
      <c r="D32" s="19" t="s">
        <v>31</v>
      </c>
      <c r="E32" s="55" t="s">
        <v>117</v>
      </c>
      <c r="F32" s="56"/>
      <c r="G32" s="19"/>
      <c r="H32" s="51">
        <f>H33+H35+H37+H39</f>
        <v>600000</v>
      </c>
      <c r="I32" s="52"/>
      <c r="J32" s="53"/>
      <c r="K32" s="7">
        <f t="shared" si="0"/>
        <v>600</v>
      </c>
      <c r="L32" s="54">
        <f>L33+L35+L37+L39</f>
        <v>600000</v>
      </c>
      <c r="M32" s="52"/>
      <c r="N32" s="5">
        <f t="shared" si="1"/>
        <v>600</v>
      </c>
    </row>
    <row r="33" spans="1:14" s="3" customFormat="1" ht="51" customHeight="1">
      <c r="A33" s="57" t="s">
        <v>119</v>
      </c>
      <c r="B33" s="58"/>
      <c r="C33" s="59"/>
      <c r="D33" s="19" t="s">
        <v>31</v>
      </c>
      <c r="E33" s="55" t="s">
        <v>118</v>
      </c>
      <c r="F33" s="56"/>
      <c r="G33" s="19"/>
      <c r="H33" s="51">
        <f>H34</f>
        <v>85000</v>
      </c>
      <c r="I33" s="52"/>
      <c r="J33" s="53"/>
      <c r="K33" s="7">
        <f t="shared" si="0"/>
        <v>85</v>
      </c>
      <c r="L33" s="54">
        <f>L34</f>
        <v>85000</v>
      </c>
      <c r="M33" s="52"/>
      <c r="N33" s="5">
        <f t="shared" si="1"/>
        <v>85</v>
      </c>
    </row>
    <row r="34" spans="1:14" s="3" customFormat="1" ht="42.75" customHeight="1">
      <c r="A34" s="46" t="s">
        <v>15</v>
      </c>
      <c r="B34" s="46"/>
      <c r="C34" s="46"/>
      <c r="D34" s="19" t="s">
        <v>31</v>
      </c>
      <c r="E34" s="55" t="s">
        <v>118</v>
      </c>
      <c r="F34" s="56"/>
      <c r="G34" s="20" t="s">
        <v>14</v>
      </c>
      <c r="H34" s="51">
        <v>85000</v>
      </c>
      <c r="I34" s="52"/>
      <c r="J34" s="53"/>
      <c r="K34" s="7">
        <f t="shared" si="0"/>
        <v>85</v>
      </c>
      <c r="L34" s="54">
        <v>85000</v>
      </c>
      <c r="M34" s="52"/>
      <c r="N34" s="5">
        <f t="shared" si="1"/>
        <v>85</v>
      </c>
    </row>
    <row r="35" spans="1:14" s="3" customFormat="1" ht="41.25" customHeight="1">
      <c r="A35" s="57" t="s">
        <v>125</v>
      </c>
      <c r="B35" s="58"/>
      <c r="C35" s="59"/>
      <c r="D35" s="19" t="s">
        <v>31</v>
      </c>
      <c r="E35" s="55" t="s">
        <v>120</v>
      </c>
      <c r="F35" s="56"/>
      <c r="G35" s="19"/>
      <c r="H35" s="51">
        <f>H36</f>
        <v>459300</v>
      </c>
      <c r="I35" s="52"/>
      <c r="J35" s="53"/>
      <c r="K35" s="7">
        <f t="shared" si="0"/>
        <v>459.3</v>
      </c>
      <c r="L35" s="54">
        <f>L36</f>
        <v>459300</v>
      </c>
      <c r="M35" s="52"/>
      <c r="N35" s="5">
        <f t="shared" si="1"/>
        <v>459.3</v>
      </c>
    </row>
    <row r="36" spans="1:14" s="3" customFormat="1" ht="44.25" customHeight="1">
      <c r="A36" s="46" t="s">
        <v>15</v>
      </c>
      <c r="B36" s="46"/>
      <c r="C36" s="46"/>
      <c r="D36" s="19" t="s">
        <v>31</v>
      </c>
      <c r="E36" s="55" t="s">
        <v>120</v>
      </c>
      <c r="F36" s="56"/>
      <c r="G36" s="20" t="s">
        <v>14</v>
      </c>
      <c r="H36" s="51">
        <v>459300</v>
      </c>
      <c r="I36" s="52"/>
      <c r="J36" s="53"/>
      <c r="K36" s="7">
        <f t="shared" si="0"/>
        <v>459.3</v>
      </c>
      <c r="L36" s="54">
        <v>459300</v>
      </c>
      <c r="M36" s="52"/>
      <c r="N36" s="5">
        <f t="shared" si="1"/>
        <v>459.3</v>
      </c>
    </row>
    <row r="37" spans="1:14" s="3" customFormat="1" ht="35.25" customHeight="1">
      <c r="A37" s="57" t="s">
        <v>126</v>
      </c>
      <c r="B37" s="58"/>
      <c r="C37" s="59"/>
      <c r="D37" s="19" t="s">
        <v>31</v>
      </c>
      <c r="E37" s="55" t="s">
        <v>121</v>
      </c>
      <c r="F37" s="56"/>
      <c r="G37" s="19"/>
      <c r="H37" s="51">
        <f>H38</f>
        <v>44200</v>
      </c>
      <c r="I37" s="52"/>
      <c r="J37" s="53"/>
      <c r="K37" s="7">
        <f t="shared" si="0"/>
        <v>44.2</v>
      </c>
      <c r="L37" s="54">
        <f>L38</f>
        <v>44200</v>
      </c>
      <c r="M37" s="52"/>
      <c r="N37" s="5">
        <f t="shared" si="1"/>
        <v>44.2</v>
      </c>
    </row>
    <row r="38" spans="1:14" s="3" customFormat="1" ht="39" customHeight="1">
      <c r="A38" s="46" t="s">
        <v>15</v>
      </c>
      <c r="B38" s="46"/>
      <c r="C38" s="46"/>
      <c r="D38" s="19" t="s">
        <v>31</v>
      </c>
      <c r="E38" s="55" t="s">
        <v>121</v>
      </c>
      <c r="F38" s="56"/>
      <c r="G38" s="20" t="s">
        <v>14</v>
      </c>
      <c r="H38" s="51">
        <v>44200</v>
      </c>
      <c r="I38" s="52"/>
      <c r="J38" s="53"/>
      <c r="K38" s="7">
        <f t="shared" si="0"/>
        <v>44.2</v>
      </c>
      <c r="L38" s="54">
        <v>44200</v>
      </c>
      <c r="M38" s="52"/>
      <c r="N38" s="5">
        <f t="shared" si="1"/>
        <v>44.2</v>
      </c>
    </row>
    <row r="39" spans="1:14" s="3" customFormat="1" ht="35.25" customHeight="1">
      <c r="A39" s="57" t="s">
        <v>123</v>
      </c>
      <c r="B39" s="58"/>
      <c r="C39" s="59"/>
      <c r="D39" s="19" t="s">
        <v>31</v>
      </c>
      <c r="E39" s="55" t="s">
        <v>122</v>
      </c>
      <c r="F39" s="56"/>
      <c r="G39" s="19"/>
      <c r="H39" s="51">
        <f>H40</f>
        <v>11500</v>
      </c>
      <c r="I39" s="52"/>
      <c r="J39" s="53"/>
      <c r="K39" s="7">
        <f t="shared" si="0"/>
        <v>11.5</v>
      </c>
      <c r="L39" s="54">
        <f>L40</f>
        <v>11500</v>
      </c>
      <c r="M39" s="52"/>
      <c r="N39" s="5">
        <f t="shared" si="1"/>
        <v>11.5</v>
      </c>
    </row>
    <row r="40" spans="1:14" s="3" customFormat="1" ht="38.25" customHeight="1">
      <c r="A40" s="46" t="s">
        <v>16</v>
      </c>
      <c r="B40" s="46"/>
      <c r="C40" s="46"/>
      <c r="D40" s="19" t="s">
        <v>31</v>
      </c>
      <c r="E40" s="55" t="s">
        <v>122</v>
      </c>
      <c r="F40" s="56"/>
      <c r="G40" s="20">
        <v>330</v>
      </c>
      <c r="H40" s="51">
        <v>11500</v>
      </c>
      <c r="I40" s="52"/>
      <c r="J40" s="53"/>
      <c r="K40" s="7">
        <f t="shared" si="0"/>
        <v>11.5</v>
      </c>
      <c r="L40" s="54">
        <v>11500</v>
      </c>
      <c r="M40" s="52"/>
      <c r="N40" s="5">
        <f t="shared" si="1"/>
        <v>11.5</v>
      </c>
    </row>
    <row r="41" spans="1:14" s="3" customFormat="1" ht="40.5" customHeight="1">
      <c r="A41" s="46" t="s">
        <v>34</v>
      </c>
      <c r="B41" s="46"/>
      <c r="C41" s="46"/>
      <c r="D41" s="20" t="s">
        <v>31</v>
      </c>
      <c r="E41" s="47" t="s">
        <v>33</v>
      </c>
      <c r="F41" s="47"/>
      <c r="G41" s="21"/>
      <c r="H41" s="48">
        <f>H42</f>
        <v>600000</v>
      </c>
      <c r="I41" s="48"/>
      <c r="J41" s="48"/>
      <c r="K41" s="7">
        <f t="shared" si="0"/>
        <v>600</v>
      </c>
      <c r="L41" s="49">
        <f>L42</f>
        <v>650000</v>
      </c>
      <c r="M41" s="50"/>
      <c r="N41" s="5">
        <f t="shared" si="1"/>
        <v>650</v>
      </c>
    </row>
    <row r="42" spans="1:14" s="3" customFormat="1" ht="46.5" customHeight="1">
      <c r="A42" s="46" t="s">
        <v>15</v>
      </c>
      <c r="B42" s="46"/>
      <c r="C42" s="46"/>
      <c r="D42" s="20" t="s">
        <v>31</v>
      </c>
      <c r="E42" s="47" t="s">
        <v>33</v>
      </c>
      <c r="F42" s="47"/>
      <c r="G42" s="20" t="s">
        <v>14</v>
      </c>
      <c r="H42" s="48">
        <f>600000</f>
        <v>600000</v>
      </c>
      <c r="I42" s="48"/>
      <c r="J42" s="48"/>
      <c r="K42" s="7">
        <f t="shared" si="0"/>
        <v>600</v>
      </c>
      <c r="L42" s="49">
        <f>650000</f>
        <v>650000</v>
      </c>
      <c r="M42" s="50"/>
      <c r="N42" s="5">
        <f t="shared" si="1"/>
        <v>650</v>
      </c>
    </row>
    <row r="43" spans="1:14" s="3" customFormat="1" ht="36" customHeight="1">
      <c r="A43" s="74" t="s">
        <v>132</v>
      </c>
      <c r="B43" s="74"/>
      <c r="C43" s="74"/>
      <c r="D43" s="30" t="s">
        <v>133</v>
      </c>
      <c r="E43" s="75"/>
      <c r="F43" s="75"/>
      <c r="G43" s="30"/>
      <c r="H43" s="76">
        <f>H45+H48</f>
        <v>160000</v>
      </c>
      <c r="I43" s="76"/>
      <c r="J43" s="76"/>
      <c r="K43" s="31">
        <f>H43/1000</f>
        <v>160</v>
      </c>
      <c r="L43" s="77">
        <f>L44+L47</f>
        <v>170000</v>
      </c>
      <c r="M43" s="43"/>
      <c r="N43" s="32">
        <f>L43/1000</f>
        <v>170</v>
      </c>
    </row>
    <row r="44" spans="1:14" s="3" customFormat="1" ht="47.25" customHeight="1">
      <c r="A44" s="80" t="s">
        <v>36</v>
      </c>
      <c r="B44" s="80"/>
      <c r="C44" s="80"/>
      <c r="D44" s="23" t="s">
        <v>35</v>
      </c>
      <c r="E44" s="79"/>
      <c r="F44" s="79"/>
      <c r="G44" s="22"/>
      <c r="H44" s="41">
        <f>H45</f>
        <v>50000</v>
      </c>
      <c r="I44" s="41"/>
      <c r="J44" s="41"/>
      <c r="K44" s="26">
        <f t="shared" si="0"/>
        <v>50</v>
      </c>
      <c r="L44" s="42">
        <f>L45</f>
        <v>60000</v>
      </c>
      <c r="M44" s="78"/>
      <c r="N44" s="12">
        <f t="shared" si="1"/>
        <v>60</v>
      </c>
    </row>
    <row r="45" spans="1:14" s="3" customFormat="1" ht="45.75" customHeight="1">
      <c r="A45" s="46" t="s">
        <v>38</v>
      </c>
      <c r="B45" s="46"/>
      <c r="C45" s="46"/>
      <c r="D45" s="20" t="s">
        <v>35</v>
      </c>
      <c r="E45" s="47" t="s">
        <v>37</v>
      </c>
      <c r="F45" s="47"/>
      <c r="G45" s="21"/>
      <c r="H45" s="48">
        <f>H46</f>
        <v>50000</v>
      </c>
      <c r="I45" s="48"/>
      <c r="J45" s="48"/>
      <c r="K45" s="7">
        <f t="shared" si="0"/>
        <v>50</v>
      </c>
      <c r="L45" s="49">
        <f>L46</f>
        <v>60000</v>
      </c>
      <c r="M45" s="50"/>
      <c r="N45" s="5">
        <f t="shared" si="1"/>
        <v>60</v>
      </c>
    </row>
    <row r="46" spans="1:14" s="3" customFormat="1" ht="42.75" customHeight="1">
      <c r="A46" s="46" t="s">
        <v>15</v>
      </c>
      <c r="B46" s="46"/>
      <c r="C46" s="46"/>
      <c r="D46" s="20" t="s">
        <v>35</v>
      </c>
      <c r="E46" s="47" t="s">
        <v>37</v>
      </c>
      <c r="F46" s="47"/>
      <c r="G46" s="20" t="s">
        <v>14</v>
      </c>
      <c r="H46" s="48">
        <f>50000</f>
        <v>50000</v>
      </c>
      <c r="I46" s="48"/>
      <c r="J46" s="48"/>
      <c r="K46" s="7">
        <f t="shared" si="0"/>
        <v>50</v>
      </c>
      <c r="L46" s="49">
        <f>60000</f>
        <v>60000</v>
      </c>
      <c r="M46" s="50"/>
      <c r="N46" s="5">
        <f t="shared" si="1"/>
        <v>60</v>
      </c>
    </row>
    <row r="47" spans="1:14" s="3" customFormat="1" ht="42.75" customHeight="1">
      <c r="A47" s="80" t="s">
        <v>40</v>
      </c>
      <c r="B47" s="80"/>
      <c r="C47" s="80"/>
      <c r="D47" s="23" t="s">
        <v>39</v>
      </c>
      <c r="E47" s="79"/>
      <c r="F47" s="79"/>
      <c r="G47" s="22"/>
      <c r="H47" s="41">
        <f>H48</f>
        <v>110000</v>
      </c>
      <c r="I47" s="41"/>
      <c r="J47" s="41"/>
      <c r="K47" s="26">
        <f t="shared" si="0"/>
        <v>110</v>
      </c>
      <c r="L47" s="42">
        <f>L48</f>
        <v>110000</v>
      </c>
      <c r="M47" s="78"/>
      <c r="N47" s="12">
        <f t="shared" si="1"/>
        <v>110</v>
      </c>
    </row>
    <row r="48" spans="1:14" s="3" customFormat="1" ht="43.5" customHeight="1">
      <c r="A48" s="46" t="s">
        <v>116</v>
      </c>
      <c r="B48" s="46"/>
      <c r="C48" s="46"/>
      <c r="D48" s="20" t="s">
        <v>39</v>
      </c>
      <c r="E48" s="47">
        <v>7950130</v>
      </c>
      <c r="F48" s="47"/>
      <c r="G48" s="21"/>
      <c r="H48" s="48">
        <f>H49</f>
        <v>110000</v>
      </c>
      <c r="I48" s="48"/>
      <c r="J48" s="48"/>
      <c r="K48" s="7">
        <f t="shared" si="0"/>
        <v>110</v>
      </c>
      <c r="L48" s="49">
        <f>L49</f>
        <v>110000</v>
      </c>
      <c r="M48" s="50"/>
      <c r="N48" s="5">
        <f t="shared" si="1"/>
        <v>110</v>
      </c>
    </row>
    <row r="49" spans="1:14" s="3" customFormat="1" ht="45" customHeight="1">
      <c r="A49" s="46" t="s">
        <v>15</v>
      </c>
      <c r="B49" s="46"/>
      <c r="C49" s="46"/>
      <c r="D49" s="20" t="s">
        <v>39</v>
      </c>
      <c r="E49" s="47">
        <v>7950130</v>
      </c>
      <c r="F49" s="47"/>
      <c r="G49" s="20" t="s">
        <v>14</v>
      </c>
      <c r="H49" s="48">
        <f>110000</f>
        <v>110000</v>
      </c>
      <c r="I49" s="48"/>
      <c r="J49" s="48"/>
      <c r="K49" s="7">
        <f t="shared" si="0"/>
        <v>110</v>
      </c>
      <c r="L49" s="49">
        <f>110000</f>
        <v>110000</v>
      </c>
      <c r="M49" s="50"/>
      <c r="N49" s="5">
        <f t="shared" si="1"/>
        <v>110</v>
      </c>
    </row>
    <row r="50" spans="1:14" s="3" customFormat="1" ht="25.5" customHeight="1">
      <c r="A50" s="74" t="s">
        <v>134</v>
      </c>
      <c r="B50" s="74"/>
      <c r="C50" s="74"/>
      <c r="D50" s="30" t="s">
        <v>135</v>
      </c>
      <c r="E50" s="75"/>
      <c r="F50" s="75"/>
      <c r="G50" s="30"/>
      <c r="H50" s="76">
        <f>H51+H56</f>
        <v>25107200</v>
      </c>
      <c r="I50" s="76"/>
      <c r="J50" s="76"/>
      <c r="K50" s="31">
        <f>H50/1000</f>
        <v>25107.2</v>
      </c>
      <c r="L50" s="77">
        <f>L51+L56</f>
        <v>26442800</v>
      </c>
      <c r="M50" s="43"/>
      <c r="N50" s="32">
        <f>L50/1000</f>
        <v>26442.8</v>
      </c>
    </row>
    <row r="51" spans="1:14" s="3" customFormat="1" ht="27" customHeight="1">
      <c r="A51" s="80" t="s">
        <v>42</v>
      </c>
      <c r="B51" s="80"/>
      <c r="C51" s="80"/>
      <c r="D51" s="23" t="s">
        <v>41</v>
      </c>
      <c r="E51" s="79"/>
      <c r="F51" s="79"/>
      <c r="G51" s="22"/>
      <c r="H51" s="41">
        <f>H52+H54</f>
        <v>18107200</v>
      </c>
      <c r="I51" s="41"/>
      <c r="J51" s="41"/>
      <c r="K51" s="26">
        <f t="shared" si="0"/>
        <v>18107.2</v>
      </c>
      <c r="L51" s="42">
        <f>L52+L54</f>
        <v>19142800</v>
      </c>
      <c r="M51" s="78"/>
      <c r="N51" s="12">
        <f t="shared" si="1"/>
        <v>19142.8</v>
      </c>
    </row>
    <row r="52" spans="1:14" s="3" customFormat="1" ht="30.75" customHeight="1">
      <c r="A52" s="46" t="s">
        <v>44</v>
      </c>
      <c r="B52" s="46"/>
      <c r="C52" s="46"/>
      <c r="D52" s="20" t="s">
        <v>41</v>
      </c>
      <c r="E52" s="47" t="s">
        <v>43</v>
      </c>
      <c r="F52" s="47"/>
      <c r="G52" s="21"/>
      <c r="H52" s="48">
        <f>H53</f>
        <v>17307200</v>
      </c>
      <c r="I52" s="48"/>
      <c r="J52" s="48"/>
      <c r="K52" s="7">
        <f t="shared" si="0"/>
        <v>17307.2</v>
      </c>
      <c r="L52" s="49">
        <f>L53</f>
        <v>18342800</v>
      </c>
      <c r="M52" s="50"/>
      <c r="N52" s="5">
        <f t="shared" si="1"/>
        <v>18342.8</v>
      </c>
    </row>
    <row r="53" spans="1:14" s="3" customFormat="1" ht="42" customHeight="1">
      <c r="A53" s="46" t="s">
        <v>15</v>
      </c>
      <c r="B53" s="46"/>
      <c r="C53" s="46"/>
      <c r="D53" s="20" t="s">
        <v>41</v>
      </c>
      <c r="E53" s="47" t="s">
        <v>43</v>
      </c>
      <c r="F53" s="47"/>
      <c r="G53" s="20" t="s">
        <v>14</v>
      </c>
      <c r="H53" s="48">
        <f>16202000+1105200</f>
        <v>17307200</v>
      </c>
      <c r="I53" s="48"/>
      <c r="J53" s="48"/>
      <c r="K53" s="7">
        <f t="shared" si="0"/>
        <v>17307.2</v>
      </c>
      <c r="L53" s="49">
        <f>14105000+4237800</f>
        <v>18342800</v>
      </c>
      <c r="M53" s="50"/>
      <c r="N53" s="5">
        <f t="shared" si="1"/>
        <v>18342.8</v>
      </c>
    </row>
    <row r="54" spans="1:14" s="3" customFormat="1" ht="30.75" customHeight="1">
      <c r="A54" s="46" t="s">
        <v>46</v>
      </c>
      <c r="B54" s="46"/>
      <c r="C54" s="46"/>
      <c r="D54" s="20" t="s">
        <v>41</v>
      </c>
      <c r="E54" s="47" t="s">
        <v>45</v>
      </c>
      <c r="F54" s="47"/>
      <c r="G54" s="21"/>
      <c r="H54" s="48">
        <f>H55</f>
        <v>800000</v>
      </c>
      <c r="I54" s="48"/>
      <c r="J54" s="48"/>
      <c r="K54" s="7">
        <f t="shared" si="0"/>
        <v>800</v>
      </c>
      <c r="L54" s="49">
        <f>L55</f>
        <v>800000</v>
      </c>
      <c r="M54" s="50"/>
      <c r="N54" s="5">
        <f t="shared" si="1"/>
        <v>800</v>
      </c>
    </row>
    <row r="55" spans="1:14" s="3" customFormat="1" ht="44.25" customHeight="1">
      <c r="A55" s="46" t="s">
        <v>15</v>
      </c>
      <c r="B55" s="46"/>
      <c r="C55" s="46"/>
      <c r="D55" s="20" t="s">
        <v>41</v>
      </c>
      <c r="E55" s="47" t="s">
        <v>45</v>
      </c>
      <c r="F55" s="47"/>
      <c r="G55" s="20" t="s">
        <v>14</v>
      </c>
      <c r="H55" s="48">
        <f>800000</f>
        <v>800000</v>
      </c>
      <c r="I55" s="48"/>
      <c r="J55" s="48"/>
      <c r="K55" s="7">
        <f t="shared" si="0"/>
        <v>800</v>
      </c>
      <c r="L55" s="49">
        <f>800000</f>
        <v>800000</v>
      </c>
      <c r="M55" s="50"/>
      <c r="N55" s="5">
        <f t="shared" si="1"/>
        <v>800</v>
      </c>
    </row>
    <row r="56" spans="1:14" s="3" customFormat="1" ht="32.25" customHeight="1">
      <c r="A56" s="80" t="s">
        <v>48</v>
      </c>
      <c r="B56" s="80"/>
      <c r="C56" s="80"/>
      <c r="D56" s="23" t="s">
        <v>47</v>
      </c>
      <c r="E56" s="79"/>
      <c r="F56" s="79"/>
      <c r="G56" s="22"/>
      <c r="H56" s="41">
        <f>H57+H61</f>
        <v>7000000</v>
      </c>
      <c r="I56" s="41"/>
      <c r="J56" s="41"/>
      <c r="K56" s="26">
        <f t="shared" si="0"/>
        <v>7000</v>
      </c>
      <c r="L56" s="42">
        <f>L57+L61</f>
        <v>7300000</v>
      </c>
      <c r="M56" s="78"/>
      <c r="N56" s="12">
        <f t="shared" si="1"/>
        <v>7300</v>
      </c>
    </row>
    <row r="57" spans="1:14" s="3" customFormat="1" ht="44.25" customHeight="1">
      <c r="A57" s="46" t="s">
        <v>50</v>
      </c>
      <c r="B57" s="46"/>
      <c r="C57" s="46"/>
      <c r="D57" s="20" t="s">
        <v>47</v>
      </c>
      <c r="E57" s="47" t="s">
        <v>49</v>
      </c>
      <c r="F57" s="47"/>
      <c r="G57" s="21"/>
      <c r="H57" s="48">
        <f>H58+H59+H60</f>
        <v>6000000</v>
      </c>
      <c r="I57" s="48"/>
      <c r="J57" s="48"/>
      <c r="K57" s="7">
        <f t="shared" si="0"/>
        <v>6000</v>
      </c>
      <c r="L57" s="49">
        <f>L58+L59+L60</f>
        <v>6300000</v>
      </c>
      <c r="M57" s="50"/>
      <c r="N57" s="5">
        <f t="shared" si="1"/>
        <v>6300</v>
      </c>
    </row>
    <row r="58" spans="1:14" s="3" customFormat="1" ht="30" customHeight="1">
      <c r="A58" s="46" t="s">
        <v>52</v>
      </c>
      <c r="B58" s="46"/>
      <c r="C58" s="46"/>
      <c r="D58" s="20" t="s">
        <v>47</v>
      </c>
      <c r="E58" s="47" t="s">
        <v>49</v>
      </c>
      <c r="F58" s="47"/>
      <c r="G58" s="20" t="s">
        <v>51</v>
      </c>
      <c r="H58" s="48">
        <f>5024400</f>
        <v>5024400</v>
      </c>
      <c r="I58" s="48"/>
      <c r="J58" s="48"/>
      <c r="K58" s="7">
        <f t="shared" si="0"/>
        <v>5024.4</v>
      </c>
      <c r="L58" s="49">
        <f>5275000</f>
        <v>5275000</v>
      </c>
      <c r="M58" s="50"/>
      <c r="N58" s="5">
        <f t="shared" si="1"/>
        <v>5275</v>
      </c>
    </row>
    <row r="59" spans="1:14" s="3" customFormat="1" ht="41.25" customHeight="1">
      <c r="A59" s="46" t="s">
        <v>15</v>
      </c>
      <c r="B59" s="46"/>
      <c r="C59" s="46"/>
      <c r="D59" s="20" t="s">
        <v>47</v>
      </c>
      <c r="E59" s="47" t="s">
        <v>49</v>
      </c>
      <c r="F59" s="47"/>
      <c r="G59" s="20" t="s">
        <v>14</v>
      </c>
      <c r="H59" s="48">
        <f>974100</f>
        <v>974100</v>
      </c>
      <c r="I59" s="48"/>
      <c r="J59" s="48"/>
      <c r="K59" s="7">
        <f t="shared" si="0"/>
        <v>974.1</v>
      </c>
      <c r="L59" s="49">
        <f>1023500</f>
        <v>1023500</v>
      </c>
      <c r="M59" s="50"/>
      <c r="N59" s="5">
        <f t="shared" si="1"/>
        <v>1023.5</v>
      </c>
    </row>
    <row r="60" spans="1:14" s="3" customFormat="1" ht="29.25" customHeight="1">
      <c r="A60" s="46" t="s">
        <v>18</v>
      </c>
      <c r="B60" s="46"/>
      <c r="C60" s="46"/>
      <c r="D60" s="20" t="s">
        <v>47</v>
      </c>
      <c r="E60" s="47" t="s">
        <v>49</v>
      </c>
      <c r="F60" s="47"/>
      <c r="G60" s="20" t="s">
        <v>17</v>
      </c>
      <c r="H60" s="48">
        <f>1500</f>
        <v>1500</v>
      </c>
      <c r="I60" s="48"/>
      <c r="J60" s="48"/>
      <c r="K60" s="7">
        <f t="shared" si="0"/>
        <v>1.5</v>
      </c>
      <c r="L60" s="49">
        <f>1500</f>
        <v>1500</v>
      </c>
      <c r="M60" s="50"/>
      <c r="N60" s="5">
        <f t="shared" si="1"/>
        <v>1.5</v>
      </c>
    </row>
    <row r="61" spans="1:14" s="3" customFormat="1" ht="32.25" customHeight="1">
      <c r="A61" s="46" t="s">
        <v>156</v>
      </c>
      <c r="B61" s="46"/>
      <c r="C61" s="46"/>
      <c r="D61" s="20" t="s">
        <v>47</v>
      </c>
      <c r="E61" s="47">
        <v>3380002</v>
      </c>
      <c r="F61" s="47"/>
      <c r="G61" s="21"/>
      <c r="H61" s="48">
        <f>H62</f>
        <v>1000000</v>
      </c>
      <c r="I61" s="48"/>
      <c r="J61" s="48"/>
      <c r="K61" s="7">
        <f t="shared" si="0"/>
        <v>1000</v>
      </c>
      <c r="L61" s="49">
        <f>L62</f>
        <v>1000000</v>
      </c>
      <c r="M61" s="50"/>
      <c r="N61" s="5">
        <f t="shared" si="1"/>
        <v>1000</v>
      </c>
    </row>
    <row r="62" spans="1:14" s="3" customFormat="1" ht="42.75" customHeight="1">
      <c r="A62" s="46" t="s">
        <v>15</v>
      </c>
      <c r="B62" s="46"/>
      <c r="C62" s="46"/>
      <c r="D62" s="20" t="s">
        <v>47</v>
      </c>
      <c r="E62" s="47">
        <v>3380002</v>
      </c>
      <c r="F62" s="47"/>
      <c r="G62" s="20" t="s">
        <v>14</v>
      </c>
      <c r="H62" s="48">
        <f>1000000</f>
        <v>1000000</v>
      </c>
      <c r="I62" s="48"/>
      <c r="J62" s="48"/>
      <c r="K62" s="7">
        <f t="shared" si="0"/>
        <v>1000</v>
      </c>
      <c r="L62" s="49">
        <f>1000000</f>
        <v>1000000</v>
      </c>
      <c r="M62" s="50"/>
      <c r="N62" s="5">
        <f t="shared" si="1"/>
        <v>1000</v>
      </c>
    </row>
    <row r="63" spans="1:14" s="3" customFormat="1" ht="24.75" customHeight="1">
      <c r="A63" s="74" t="s">
        <v>136</v>
      </c>
      <c r="B63" s="74"/>
      <c r="C63" s="74"/>
      <c r="D63" s="30" t="s">
        <v>137</v>
      </c>
      <c r="E63" s="75"/>
      <c r="F63" s="75"/>
      <c r="G63" s="30"/>
      <c r="H63" s="76">
        <f>H64+H72+H78+H89</f>
        <v>42557000</v>
      </c>
      <c r="I63" s="76"/>
      <c r="J63" s="76"/>
      <c r="K63" s="31">
        <f>H63/1000</f>
        <v>42557</v>
      </c>
      <c r="L63" s="77">
        <f>L64+L72+L78+L89</f>
        <v>42228000</v>
      </c>
      <c r="M63" s="43"/>
      <c r="N63" s="32">
        <f>L63/1000</f>
        <v>42228</v>
      </c>
    </row>
    <row r="64" spans="1:14" s="3" customFormat="1" ht="24.75" customHeight="1">
      <c r="A64" s="80" t="s">
        <v>54</v>
      </c>
      <c r="B64" s="80"/>
      <c r="C64" s="80"/>
      <c r="D64" s="23" t="s">
        <v>53</v>
      </c>
      <c r="E64" s="79"/>
      <c r="F64" s="79"/>
      <c r="G64" s="22"/>
      <c r="H64" s="41">
        <f>H65+H68+H70</f>
        <v>13414000</v>
      </c>
      <c r="I64" s="41"/>
      <c r="J64" s="41"/>
      <c r="K64" s="26">
        <f t="shared" si="0"/>
        <v>13414</v>
      </c>
      <c r="L64" s="42">
        <f>L65+L68+L70</f>
        <v>6000000</v>
      </c>
      <c r="M64" s="78"/>
      <c r="N64" s="12">
        <f t="shared" si="1"/>
        <v>6000</v>
      </c>
    </row>
    <row r="65" spans="1:14" s="3" customFormat="1" ht="30.75" customHeight="1">
      <c r="A65" s="46" t="s">
        <v>59</v>
      </c>
      <c r="B65" s="46"/>
      <c r="C65" s="46"/>
      <c r="D65" s="20" t="s">
        <v>53</v>
      </c>
      <c r="E65" s="47" t="s">
        <v>58</v>
      </c>
      <c r="F65" s="47"/>
      <c r="G65" s="21"/>
      <c r="H65" s="48">
        <f>H66+H67</f>
        <v>5775500</v>
      </c>
      <c r="I65" s="48"/>
      <c r="J65" s="48"/>
      <c r="K65" s="7">
        <f t="shared" si="0"/>
        <v>5775.5</v>
      </c>
      <c r="L65" s="49">
        <f>L66+L67</f>
        <v>6000000</v>
      </c>
      <c r="M65" s="50"/>
      <c r="N65" s="5">
        <f t="shared" si="1"/>
        <v>6000</v>
      </c>
    </row>
    <row r="66" spans="1:14" s="3" customFormat="1" ht="41.25" customHeight="1">
      <c r="A66" s="46" t="s">
        <v>15</v>
      </c>
      <c r="B66" s="46"/>
      <c r="C66" s="46"/>
      <c r="D66" s="20" t="s">
        <v>53</v>
      </c>
      <c r="E66" s="47" t="s">
        <v>58</v>
      </c>
      <c r="F66" s="47"/>
      <c r="G66" s="20" t="s">
        <v>14</v>
      </c>
      <c r="H66" s="48">
        <f>5075500</f>
        <v>5075500</v>
      </c>
      <c r="I66" s="48"/>
      <c r="J66" s="48"/>
      <c r="K66" s="7">
        <f t="shared" si="0"/>
        <v>5075.5</v>
      </c>
      <c r="L66" s="49">
        <f>5300000</f>
        <v>5300000</v>
      </c>
      <c r="M66" s="50"/>
      <c r="N66" s="5">
        <f t="shared" si="1"/>
        <v>5300</v>
      </c>
    </row>
    <row r="67" spans="1:14" s="3" customFormat="1" ht="105.75" customHeight="1">
      <c r="A67" s="46" t="s">
        <v>61</v>
      </c>
      <c r="B67" s="46"/>
      <c r="C67" s="46"/>
      <c r="D67" s="20" t="s">
        <v>53</v>
      </c>
      <c r="E67" s="47" t="s">
        <v>58</v>
      </c>
      <c r="F67" s="47"/>
      <c r="G67" s="20" t="s">
        <v>60</v>
      </c>
      <c r="H67" s="48">
        <f>700000</f>
        <v>700000</v>
      </c>
      <c r="I67" s="48"/>
      <c r="J67" s="48"/>
      <c r="K67" s="7">
        <f t="shared" si="0"/>
        <v>700</v>
      </c>
      <c r="L67" s="49">
        <f>700000</f>
        <v>700000</v>
      </c>
      <c r="M67" s="50"/>
      <c r="N67" s="5">
        <f t="shared" si="1"/>
        <v>700</v>
      </c>
    </row>
    <row r="68" spans="1:14" s="3" customFormat="1" ht="53.25" customHeight="1">
      <c r="A68" s="46" t="s">
        <v>55</v>
      </c>
      <c r="B68" s="46"/>
      <c r="C68" s="46"/>
      <c r="D68" s="20" t="s">
        <v>53</v>
      </c>
      <c r="E68" s="47">
        <v>7950301</v>
      </c>
      <c r="F68" s="47"/>
      <c r="G68" s="21"/>
      <c r="H68" s="48">
        <f>H69</f>
        <v>3455700</v>
      </c>
      <c r="I68" s="48"/>
      <c r="J68" s="48"/>
      <c r="K68" s="7">
        <f>H68/1000</f>
        <v>3455.7</v>
      </c>
      <c r="L68" s="49">
        <f>L69</f>
        <v>0</v>
      </c>
      <c r="M68" s="50"/>
      <c r="N68" s="5">
        <v>0</v>
      </c>
    </row>
    <row r="69" spans="1:14" s="3" customFormat="1" ht="24.75" customHeight="1">
      <c r="A69" s="46" t="s">
        <v>57</v>
      </c>
      <c r="B69" s="46"/>
      <c r="C69" s="46"/>
      <c r="D69" s="20" t="s">
        <v>53</v>
      </c>
      <c r="E69" s="47">
        <v>7950301</v>
      </c>
      <c r="F69" s="47"/>
      <c r="G69" s="20" t="s">
        <v>56</v>
      </c>
      <c r="H69" s="48">
        <f>3455700</f>
        <v>3455700</v>
      </c>
      <c r="I69" s="48"/>
      <c r="J69" s="48"/>
      <c r="K69" s="7">
        <f>H69/1000</f>
        <v>3455.7</v>
      </c>
      <c r="L69" s="49"/>
      <c r="M69" s="50"/>
      <c r="N69" s="5">
        <v>0</v>
      </c>
    </row>
    <row r="70" spans="1:14" s="3" customFormat="1" ht="51" customHeight="1">
      <c r="A70" s="46" t="s">
        <v>155</v>
      </c>
      <c r="B70" s="46"/>
      <c r="C70" s="46"/>
      <c r="D70" s="20" t="s">
        <v>53</v>
      </c>
      <c r="E70" s="47" t="s">
        <v>62</v>
      </c>
      <c r="F70" s="47"/>
      <c r="G70" s="21"/>
      <c r="H70" s="48">
        <f>H71</f>
        <v>4182800</v>
      </c>
      <c r="I70" s="48"/>
      <c r="J70" s="48"/>
      <c r="K70" s="7">
        <f t="shared" si="0"/>
        <v>4182.8</v>
      </c>
      <c r="L70" s="49">
        <f>L71</f>
        <v>0</v>
      </c>
      <c r="M70" s="50"/>
      <c r="N70" s="5">
        <v>0</v>
      </c>
    </row>
    <row r="71" spans="1:14" s="3" customFormat="1" ht="21" customHeight="1">
      <c r="A71" s="46" t="s">
        <v>57</v>
      </c>
      <c r="B71" s="46"/>
      <c r="C71" s="46"/>
      <c r="D71" s="20" t="s">
        <v>53</v>
      </c>
      <c r="E71" s="47" t="s">
        <v>62</v>
      </c>
      <c r="F71" s="47"/>
      <c r="G71" s="20" t="s">
        <v>56</v>
      </c>
      <c r="H71" s="48">
        <f>4182800</f>
        <v>4182800</v>
      </c>
      <c r="I71" s="48"/>
      <c r="J71" s="48"/>
      <c r="K71" s="7">
        <f t="shared" si="0"/>
        <v>4182.8</v>
      </c>
      <c r="L71" s="49"/>
      <c r="M71" s="50"/>
      <c r="N71" s="5">
        <v>0</v>
      </c>
    </row>
    <row r="72" spans="1:14" s="3" customFormat="1" ht="24.75" customHeight="1">
      <c r="A72" s="80" t="s">
        <v>64</v>
      </c>
      <c r="B72" s="80"/>
      <c r="C72" s="80"/>
      <c r="D72" s="23" t="s">
        <v>63</v>
      </c>
      <c r="E72" s="79"/>
      <c r="F72" s="79"/>
      <c r="G72" s="22"/>
      <c r="H72" s="41">
        <f>H73+H76</f>
        <v>9143000</v>
      </c>
      <c r="I72" s="41"/>
      <c r="J72" s="41"/>
      <c r="K72" s="26">
        <f t="shared" si="0"/>
        <v>9143</v>
      </c>
      <c r="L72" s="42">
        <f>L73+L76+L75</f>
        <v>11343000</v>
      </c>
      <c r="M72" s="78"/>
      <c r="N72" s="12">
        <f t="shared" si="1"/>
        <v>11343</v>
      </c>
    </row>
    <row r="73" spans="1:14" s="3" customFormat="1" ht="29.25" customHeight="1">
      <c r="A73" s="46" t="s">
        <v>65</v>
      </c>
      <c r="B73" s="46"/>
      <c r="C73" s="46"/>
      <c r="D73" s="20" t="s">
        <v>63</v>
      </c>
      <c r="E73" s="47">
        <v>3601000</v>
      </c>
      <c r="F73" s="47"/>
      <c r="G73" s="21"/>
      <c r="H73" s="48">
        <f>H74+H75</f>
        <v>9143000</v>
      </c>
      <c r="I73" s="48"/>
      <c r="J73" s="48"/>
      <c r="K73" s="7">
        <f t="shared" si="0"/>
        <v>9143</v>
      </c>
      <c r="L73" s="49">
        <f>L74</f>
        <v>7143000</v>
      </c>
      <c r="M73" s="50"/>
      <c r="N73" s="5">
        <f t="shared" si="1"/>
        <v>7143</v>
      </c>
    </row>
    <row r="74" spans="1:14" s="3" customFormat="1" ht="42.75" customHeight="1">
      <c r="A74" s="46" t="s">
        <v>15</v>
      </c>
      <c r="B74" s="46"/>
      <c r="C74" s="46"/>
      <c r="D74" s="20" t="s">
        <v>63</v>
      </c>
      <c r="E74" s="47">
        <v>3601000</v>
      </c>
      <c r="F74" s="47"/>
      <c r="G74" s="20" t="s">
        <v>14</v>
      </c>
      <c r="H74" s="48">
        <f>7143000</f>
        <v>7143000</v>
      </c>
      <c r="I74" s="48"/>
      <c r="J74" s="48"/>
      <c r="K74" s="7">
        <f t="shared" si="0"/>
        <v>7143</v>
      </c>
      <c r="L74" s="49">
        <f>7143000</f>
        <v>7143000</v>
      </c>
      <c r="M74" s="50"/>
      <c r="N74" s="5">
        <f t="shared" si="1"/>
        <v>7143</v>
      </c>
    </row>
    <row r="75" spans="1:14" s="3" customFormat="1" ht="45" customHeight="1">
      <c r="A75" s="46" t="s">
        <v>67</v>
      </c>
      <c r="B75" s="46"/>
      <c r="C75" s="46"/>
      <c r="D75" s="20" t="s">
        <v>63</v>
      </c>
      <c r="E75" s="47">
        <v>3602000</v>
      </c>
      <c r="F75" s="47"/>
      <c r="G75" s="20" t="s">
        <v>66</v>
      </c>
      <c r="H75" s="48">
        <f>2000000</f>
        <v>2000000</v>
      </c>
      <c r="I75" s="48"/>
      <c r="J75" s="48"/>
      <c r="K75" s="7">
        <f t="shared" si="0"/>
        <v>2000</v>
      </c>
      <c r="L75" s="49">
        <f>2000000</f>
        <v>2000000</v>
      </c>
      <c r="M75" s="50"/>
      <c r="N75" s="5">
        <f t="shared" si="1"/>
        <v>2000</v>
      </c>
    </row>
    <row r="76" spans="1:14" s="3" customFormat="1" ht="44.25" customHeight="1">
      <c r="A76" s="46" t="s">
        <v>68</v>
      </c>
      <c r="B76" s="46"/>
      <c r="C76" s="46"/>
      <c r="D76" s="20" t="s">
        <v>63</v>
      </c>
      <c r="E76" s="47">
        <v>3607000</v>
      </c>
      <c r="F76" s="47"/>
      <c r="G76" s="21"/>
      <c r="H76" s="48">
        <f>H77</f>
        <v>0</v>
      </c>
      <c r="I76" s="48"/>
      <c r="J76" s="48"/>
      <c r="K76" s="7">
        <v>0</v>
      </c>
      <c r="L76" s="49">
        <f>L77</f>
        <v>2200000</v>
      </c>
      <c r="M76" s="50"/>
      <c r="N76" s="5">
        <f t="shared" si="1"/>
        <v>2200</v>
      </c>
    </row>
    <row r="77" spans="1:14" s="3" customFormat="1" ht="40.5" customHeight="1">
      <c r="A77" s="46" t="s">
        <v>15</v>
      </c>
      <c r="B77" s="46"/>
      <c r="C77" s="46"/>
      <c r="D77" s="20" t="s">
        <v>63</v>
      </c>
      <c r="E77" s="47">
        <v>3607000</v>
      </c>
      <c r="F77" s="47"/>
      <c r="G77" s="20" t="s">
        <v>14</v>
      </c>
      <c r="H77" s="48">
        <v>0</v>
      </c>
      <c r="I77" s="48"/>
      <c r="J77" s="48"/>
      <c r="K77" s="7">
        <v>0</v>
      </c>
      <c r="L77" s="49">
        <f>2200000</f>
        <v>2200000</v>
      </c>
      <c r="M77" s="50"/>
      <c r="N77" s="5">
        <f t="shared" si="1"/>
        <v>2200</v>
      </c>
    </row>
    <row r="78" spans="1:14" s="3" customFormat="1" ht="24" customHeight="1">
      <c r="A78" s="80" t="s">
        <v>70</v>
      </c>
      <c r="B78" s="80"/>
      <c r="C78" s="80"/>
      <c r="D78" s="23" t="s">
        <v>69</v>
      </c>
      <c r="E78" s="79"/>
      <c r="F78" s="79"/>
      <c r="G78" s="22"/>
      <c r="H78" s="41">
        <f>H79+H81+H83+H85+H87</f>
        <v>14300000</v>
      </c>
      <c r="I78" s="41"/>
      <c r="J78" s="41"/>
      <c r="K78" s="26">
        <f t="shared" si="0"/>
        <v>14300</v>
      </c>
      <c r="L78" s="42">
        <f>L79+L81+L83+L85+L87</f>
        <v>18900000</v>
      </c>
      <c r="M78" s="78"/>
      <c r="N78" s="12">
        <f t="shared" si="1"/>
        <v>18900</v>
      </c>
    </row>
    <row r="79" spans="1:14" s="3" customFormat="1" ht="23.25" customHeight="1">
      <c r="A79" s="46" t="s">
        <v>72</v>
      </c>
      <c r="B79" s="46"/>
      <c r="C79" s="46"/>
      <c r="D79" s="20" t="s">
        <v>69</v>
      </c>
      <c r="E79" s="47" t="s">
        <v>71</v>
      </c>
      <c r="F79" s="47"/>
      <c r="G79" s="21"/>
      <c r="H79" s="48">
        <f>H80</f>
        <v>9200000</v>
      </c>
      <c r="I79" s="48"/>
      <c r="J79" s="48"/>
      <c r="K79" s="7">
        <f t="shared" si="0"/>
        <v>9200</v>
      </c>
      <c r="L79" s="49">
        <f>L80</f>
        <v>9400000</v>
      </c>
      <c r="M79" s="50"/>
      <c r="N79" s="5">
        <f t="shared" si="1"/>
        <v>9400</v>
      </c>
    </row>
    <row r="80" spans="1:14" s="3" customFormat="1" ht="39" customHeight="1">
      <c r="A80" s="46" t="s">
        <v>15</v>
      </c>
      <c r="B80" s="46"/>
      <c r="C80" s="46"/>
      <c r="D80" s="20" t="s">
        <v>69</v>
      </c>
      <c r="E80" s="47" t="s">
        <v>71</v>
      </c>
      <c r="F80" s="47"/>
      <c r="G80" s="20" t="s">
        <v>14</v>
      </c>
      <c r="H80" s="48">
        <f>9200000</f>
        <v>9200000</v>
      </c>
      <c r="I80" s="48"/>
      <c r="J80" s="48"/>
      <c r="K80" s="7">
        <f t="shared" si="0"/>
        <v>9200</v>
      </c>
      <c r="L80" s="49">
        <f>9400000</f>
        <v>9400000</v>
      </c>
      <c r="M80" s="50"/>
      <c r="N80" s="5">
        <f t="shared" si="1"/>
        <v>9400</v>
      </c>
    </row>
    <row r="81" spans="1:14" s="3" customFormat="1" ht="21" customHeight="1">
      <c r="A81" s="46" t="s">
        <v>74</v>
      </c>
      <c r="B81" s="46"/>
      <c r="C81" s="46"/>
      <c r="D81" s="20" t="s">
        <v>69</v>
      </c>
      <c r="E81" s="47" t="s">
        <v>73</v>
      </c>
      <c r="F81" s="47"/>
      <c r="G81" s="21"/>
      <c r="H81" s="48">
        <f>H82</f>
        <v>900000</v>
      </c>
      <c r="I81" s="48"/>
      <c r="J81" s="48"/>
      <c r="K81" s="7">
        <f t="shared" si="0"/>
        <v>900</v>
      </c>
      <c r="L81" s="49">
        <f>L82</f>
        <v>900000</v>
      </c>
      <c r="M81" s="50"/>
      <c r="N81" s="5">
        <f t="shared" si="1"/>
        <v>900</v>
      </c>
    </row>
    <row r="82" spans="1:14" s="3" customFormat="1" ht="41.25" customHeight="1">
      <c r="A82" s="46" t="s">
        <v>15</v>
      </c>
      <c r="B82" s="46"/>
      <c r="C82" s="46"/>
      <c r="D82" s="20" t="s">
        <v>69</v>
      </c>
      <c r="E82" s="47" t="s">
        <v>73</v>
      </c>
      <c r="F82" s="47"/>
      <c r="G82" s="20" t="s">
        <v>14</v>
      </c>
      <c r="H82" s="48">
        <f>900000</f>
        <v>900000</v>
      </c>
      <c r="I82" s="48"/>
      <c r="J82" s="48"/>
      <c r="K82" s="7">
        <f aca="true" t="shared" si="2" ref="K82:K119">H82/1000</f>
        <v>900</v>
      </c>
      <c r="L82" s="49">
        <f>900000</f>
        <v>900000</v>
      </c>
      <c r="M82" s="50"/>
      <c r="N82" s="5">
        <f aca="true" t="shared" si="3" ref="N82:N119">L82/1000</f>
        <v>900</v>
      </c>
    </row>
    <row r="83" spans="1:14" s="3" customFormat="1" ht="27" customHeight="1">
      <c r="A83" s="46" t="s">
        <v>76</v>
      </c>
      <c r="B83" s="46"/>
      <c r="C83" s="46"/>
      <c r="D83" s="20" t="s">
        <v>69</v>
      </c>
      <c r="E83" s="47" t="s">
        <v>75</v>
      </c>
      <c r="F83" s="47"/>
      <c r="G83" s="21"/>
      <c r="H83" s="48">
        <f>H84</f>
        <v>700000</v>
      </c>
      <c r="I83" s="48"/>
      <c r="J83" s="48"/>
      <c r="K83" s="7">
        <f t="shared" si="2"/>
        <v>700</v>
      </c>
      <c r="L83" s="49">
        <f>L84</f>
        <v>700000</v>
      </c>
      <c r="M83" s="50"/>
      <c r="N83" s="5">
        <f t="shared" si="3"/>
        <v>700</v>
      </c>
    </row>
    <row r="84" spans="1:14" s="3" customFormat="1" ht="40.5" customHeight="1">
      <c r="A84" s="46" t="s">
        <v>15</v>
      </c>
      <c r="B84" s="46"/>
      <c r="C84" s="46"/>
      <c r="D84" s="20" t="s">
        <v>69</v>
      </c>
      <c r="E84" s="47" t="s">
        <v>75</v>
      </c>
      <c r="F84" s="47"/>
      <c r="G84" s="20" t="s">
        <v>14</v>
      </c>
      <c r="H84" s="48">
        <f>700000</f>
        <v>700000</v>
      </c>
      <c r="I84" s="48"/>
      <c r="J84" s="48"/>
      <c r="K84" s="7">
        <f t="shared" si="2"/>
        <v>700</v>
      </c>
      <c r="L84" s="49">
        <f>700000</f>
        <v>700000</v>
      </c>
      <c r="M84" s="50"/>
      <c r="N84" s="5">
        <f t="shared" si="3"/>
        <v>700</v>
      </c>
    </row>
    <row r="85" spans="1:14" s="3" customFormat="1" ht="27.75" customHeight="1">
      <c r="A85" s="46" t="s">
        <v>78</v>
      </c>
      <c r="B85" s="46"/>
      <c r="C85" s="46"/>
      <c r="D85" s="20" t="s">
        <v>69</v>
      </c>
      <c r="E85" s="47" t="s">
        <v>77</v>
      </c>
      <c r="F85" s="47"/>
      <c r="G85" s="21"/>
      <c r="H85" s="48">
        <f>H86</f>
        <v>3500000</v>
      </c>
      <c r="I85" s="48"/>
      <c r="J85" s="48"/>
      <c r="K85" s="7">
        <f t="shared" si="2"/>
        <v>3500</v>
      </c>
      <c r="L85" s="49">
        <f>L86</f>
        <v>3700000</v>
      </c>
      <c r="M85" s="50"/>
      <c r="N85" s="5">
        <f t="shared" si="3"/>
        <v>3700</v>
      </c>
    </row>
    <row r="86" spans="1:14" s="3" customFormat="1" ht="44.25" customHeight="1">
      <c r="A86" s="46" t="s">
        <v>15</v>
      </c>
      <c r="B86" s="46"/>
      <c r="C86" s="46"/>
      <c r="D86" s="20" t="s">
        <v>69</v>
      </c>
      <c r="E86" s="47" t="s">
        <v>77</v>
      </c>
      <c r="F86" s="47"/>
      <c r="G86" s="20" t="s">
        <v>14</v>
      </c>
      <c r="H86" s="48">
        <f>3500000</f>
        <v>3500000</v>
      </c>
      <c r="I86" s="48"/>
      <c r="J86" s="48"/>
      <c r="K86" s="7">
        <f t="shared" si="2"/>
        <v>3500</v>
      </c>
      <c r="L86" s="49">
        <f>3700000</f>
        <v>3700000</v>
      </c>
      <c r="M86" s="50"/>
      <c r="N86" s="5">
        <f t="shared" si="3"/>
        <v>3700</v>
      </c>
    </row>
    <row r="87" spans="1:14" s="3" customFormat="1" ht="44.25" customHeight="1">
      <c r="A87" s="46" t="s">
        <v>115</v>
      </c>
      <c r="B87" s="46"/>
      <c r="C87" s="46"/>
      <c r="D87" s="20" t="s">
        <v>69</v>
      </c>
      <c r="E87" s="47" t="s">
        <v>79</v>
      </c>
      <c r="F87" s="47"/>
      <c r="G87" s="21"/>
      <c r="H87" s="48">
        <v>0</v>
      </c>
      <c r="I87" s="48"/>
      <c r="J87" s="48"/>
      <c r="K87" s="7">
        <v>0</v>
      </c>
      <c r="L87" s="49">
        <f>L88</f>
        <v>4200000</v>
      </c>
      <c r="M87" s="50"/>
      <c r="N87" s="5">
        <f t="shared" si="3"/>
        <v>4200</v>
      </c>
    </row>
    <row r="88" spans="1:14" s="3" customFormat="1" ht="39.75" customHeight="1">
      <c r="A88" s="46" t="s">
        <v>15</v>
      </c>
      <c r="B88" s="46"/>
      <c r="C88" s="46"/>
      <c r="D88" s="20" t="s">
        <v>69</v>
      </c>
      <c r="E88" s="47" t="s">
        <v>79</v>
      </c>
      <c r="F88" s="47"/>
      <c r="G88" s="20" t="s">
        <v>14</v>
      </c>
      <c r="H88" s="48">
        <v>0</v>
      </c>
      <c r="I88" s="48"/>
      <c r="J88" s="48"/>
      <c r="K88" s="7">
        <v>0</v>
      </c>
      <c r="L88" s="49">
        <f>4200000</f>
        <v>4200000</v>
      </c>
      <c r="M88" s="50"/>
      <c r="N88" s="5">
        <f t="shared" si="3"/>
        <v>4200</v>
      </c>
    </row>
    <row r="89" spans="1:14" s="3" customFormat="1" ht="30.75" customHeight="1">
      <c r="A89" s="80" t="s">
        <v>81</v>
      </c>
      <c r="B89" s="80"/>
      <c r="C89" s="80"/>
      <c r="D89" s="23" t="s">
        <v>80</v>
      </c>
      <c r="E89" s="79"/>
      <c r="F89" s="79"/>
      <c r="G89" s="22"/>
      <c r="H89" s="41">
        <f>H90</f>
        <v>5700000</v>
      </c>
      <c r="I89" s="41"/>
      <c r="J89" s="41"/>
      <c r="K89" s="26">
        <f t="shared" si="2"/>
        <v>5700</v>
      </c>
      <c r="L89" s="42">
        <f>L90</f>
        <v>5985000</v>
      </c>
      <c r="M89" s="78"/>
      <c r="N89" s="12">
        <f t="shared" si="3"/>
        <v>5985</v>
      </c>
    </row>
    <row r="90" spans="1:14" s="3" customFormat="1" ht="45.75" customHeight="1">
      <c r="A90" s="46" t="s">
        <v>83</v>
      </c>
      <c r="B90" s="46"/>
      <c r="C90" s="46"/>
      <c r="D90" s="20" t="s">
        <v>80</v>
      </c>
      <c r="E90" s="47" t="s">
        <v>82</v>
      </c>
      <c r="F90" s="47"/>
      <c r="G90" s="21"/>
      <c r="H90" s="48">
        <f>H91+H92+H93</f>
        <v>5700000</v>
      </c>
      <c r="I90" s="48"/>
      <c r="J90" s="48"/>
      <c r="K90" s="7">
        <f t="shared" si="2"/>
        <v>5700</v>
      </c>
      <c r="L90" s="49">
        <f>L91+L92+L93</f>
        <v>5985000</v>
      </c>
      <c r="M90" s="50"/>
      <c r="N90" s="5">
        <f t="shared" si="3"/>
        <v>5985</v>
      </c>
    </row>
    <row r="91" spans="1:14" s="3" customFormat="1" ht="35.25" customHeight="1">
      <c r="A91" s="46" t="s">
        <v>52</v>
      </c>
      <c r="B91" s="46"/>
      <c r="C91" s="46"/>
      <c r="D91" s="20" t="s">
        <v>80</v>
      </c>
      <c r="E91" s="47" t="s">
        <v>82</v>
      </c>
      <c r="F91" s="47"/>
      <c r="G91" s="20" t="s">
        <v>51</v>
      </c>
      <c r="H91" s="48">
        <f>4558000</f>
        <v>4558000</v>
      </c>
      <c r="I91" s="48"/>
      <c r="J91" s="48"/>
      <c r="K91" s="7">
        <f t="shared" si="2"/>
        <v>4558</v>
      </c>
      <c r="L91" s="49">
        <f>4785000</f>
        <v>4785000</v>
      </c>
      <c r="M91" s="50"/>
      <c r="N91" s="5">
        <f t="shared" si="3"/>
        <v>4785</v>
      </c>
    </row>
    <row r="92" spans="1:14" s="3" customFormat="1" ht="39" customHeight="1">
      <c r="A92" s="46" t="s">
        <v>15</v>
      </c>
      <c r="B92" s="46"/>
      <c r="C92" s="46"/>
      <c r="D92" s="20" t="s">
        <v>80</v>
      </c>
      <c r="E92" s="47" t="s">
        <v>82</v>
      </c>
      <c r="F92" s="47"/>
      <c r="G92" s="20" t="s">
        <v>14</v>
      </c>
      <c r="H92" s="48">
        <f>1129500</f>
        <v>1129500</v>
      </c>
      <c r="I92" s="48"/>
      <c r="J92" s="48"/>
      <c r="K92" s="7">
        <f t="shared" si="2"/>
        <v>1129.5</v>
      </c>
      <c r="L92" s="49">
        <f>1187500</f>
        <v>1187500</v>
      </c>
      <c r="M92" s="50"/>
      <c r="N92" s="5">
        <f t="shared" si="3"/>
        <v>1187.5</v>
      </c>
    </row>
    <row r="93" spans="1:14" s="3" customFormat="1" ht="26.25" customHeight="1">
      <c r="A93" s="46" t="s">
        <v>18</v>
      </c>
      <c r="B93" s="46"/>
      <c r="C93" s="46"/>
      <c r="D93" s="20" t="s">
        <v>80</v>
      </c>
      <c r="E93" s="47" t="s">
        <v>82</v>
      </c>
      <c r="F93" s="47"/>
      <c r="G93" s="20" t="s">
        <v>17</v>
      </c>
      <c r="H93" s="48">
        <f>12500</f>
        <v>12500</v>
      </c>
      <c r="I93" s="48"/>
      <c r="J93" s="48"/>
      <c r="K93" s="7">
        <f t="shared" si="2"/>
        <v>12.5</v>
      </c>
      <c r="L93" s="49">
        <f>12500</f>
        <v>12500</v>
      </c>
      <c r="M93" s="50"/>
      <c r="N93" s="5">
        <f t="shared" si="3"/>
        <v>12.5</v>
      </c>
    </row>
    <row r="94" spans="1:14" s="3" customFormat="1" ht="24" customHeight="1">
      <c r="A94" s="74" t="s">
        <v>138</v>
      </c>
      <c r="B94" s="74"/>
      <c r="C94" s="74"/>
      <c r="D94" s="30" t="s">
        <v>139</v>
      </c>
      <c r="E94" s="75"/>
      <c r="F94" s="75"/>
      <c r="G94" s="30"/>
      <c r="H94" s="76">
        <f>H95</f>
        <v>220000</v>
      </c>
      <c r="I94" s="76"/>
      <c r="J94" s="76"/>
      <c r="K94" s="31">
        <f>H94/1000</f>
        <v>220</v>
      </c>
      <c r="L94" s="77">
        <f>L95</f>
        <v>240000</v>
      </c>
      <c r="M94" s="43"/>
      <c r="N94" s="32">
        <f>L94/1000</f>
        <v>240</v>
      </c>
    </row>
    <row r="95" spans="1:14" s="3" customFormat="1" ht="27.75" customHeight="1">
      <c r="A95" s="80" t="s">
        <v>85</v>
      </c>
      <c r="B95" s="80"/>
      <c r="C95" s="80"/>
      <c r="D95" s="23" t="s">
        <v>84</v>
      </c>
      <c r="E95" s="79"/>
      <c r="F95" s="79"/>
      <c r="G95" s="22"/>
      <c r="H95" s="41">
        <f>H96</f>
        <v>220000</v>
      </c>
      <c r="I95" s="41"/>
      <c r="J95" s="41"/>
      <c r="K95" s="26">
        <f t="shared" si="2"/>
        <v>220</v>
      </c>
      <c r="L95" s="42">
        <f>L96</f>
        <v>240000</v>
      </c>
      <c r="M95" s="78"/>
      <c r="N95" s="12">
        <f t="shared" si="3"/>
        <v>240</v>
      </c>
    </row>
    <row r="96" spans="1:14" s="3" customFormat="1" ht="28.5" customHeight="1">
      <c r="A96" s="46" t="s">
        <v>87</v>
      </c>
      <c r="B96" s="46"/>
      <c r="C96" s="46"/>
      <c r="D96" s="20" t="s">
        <v>84</v>
      </c>
      <c r="E96" s="47" t="s">
        <v>86</v>
      </c>
      <c r="F96" s="47"/>
      <c r="G96" s="21"/>
      <c r="H96" s="48">
        <f>H97</f>
        <v>220000</v>
      </c>
      <c r="I96" s="48"/>
      <c r="J96" s="48"/>
      <c r="K96" s="7">
        <f t="shared" si="2"/>
        <v>220</v>
      </c>
      <c r="L96" s="49">
        <f>L97</f>
        <v>240000</v>
      </c>
      <c r="M96" s="50"/>
      <c r="N96" s="5">
        <f t="shared" si="3"/>
        <v>240</v>
      </c>
    </row>
    <row r="97" spans="1:14" s="3" customFormat="1" ht="40.5" customHeight="1">
      <c r="A97" s="46" t="s">
        <v>15</v>
      </c>
      <c r="B97" s="46"/>
      <c r="C97" s="46"/>
      <c r="D97" s="20" t="s">
        <v>84</v>
      </c>
      <c r="E97" s="47" t="s">
        <v>86</v>
      </c>
      <c r="F97" s="47"/>
      <c r="G97" s="20" t="s">
        <v>14</v>
      </c>
      <c r="H97" s="48">
        <f>220000</f>
        <v>220000</v>
      </c>
      <c r="I97" s="48"/>
      <c r="J97" s="48"/>
      <c r="K97" s="7">
        <f t="shared" si="2"/>
        <v>220</v>
      </c>
      <c r="L97" s="49">
        <f>240000</f>
        <v>240000</v>
      </c>
      <c r="M97" s="50"/>
      <c r="N97" s="5">
        <f t="shared" si="3"/>
        <v>240</v>
      </c>
    </row>
    <row r="98" spans="1:14" s="3" customFormat="1" ht="31.5" customHeight="1">
      <c r="A98" s="74" t="s">
        <v>140</v>
      </c>
      <c r="B98" s="74"/>
      <c r="C98" s="74"/>
      <c r="D98" s="30" t="s">
        <v>141</v>
      </c>
      <c r="E98" s="75"/>
      <c r="F98" s="75"/>
      <c r="G98" s="30"/>
      <c r="H98" s="76">
        <f>H99</f>
        <v>15300000</v>
      </c>
      <c r="I98" s="76"/>
      <c r="J98" s="76"/>
      <c r="K98" s="31">
        <f>H98/1000</f>
        <v>15300</v>
      </c>
      <c r="L98" s="77">
        <f>L99</f>
        <v>16200000</v>
      </c>
      <c r="M98" s="43"/>
      <c r="N98" s="32">
        <f>L98/1000</f>
        <v>16200</v>
      </c>
    </row>
    <row r="99" spans="1:14" s="3" customFormat="1" ht="26.25" customHeight="1">
      <c r="A99" s="80" t="s">
        <v>89</v>
      </c>
      <c r="B99" s="80"/>
      <c r="C99" s="80"/>
      <c r="D99" s="23" t="s">
        <v>88</v>
      </c>
      <c r="E99" s="79"/>
      <c r="F99" s="79"/>
      <c r="G99" s="22"/>
      <c r="H99" s="41">
        <f>H100</f>
        <v>15300000</v>
      </c>
      <c r="I99" s="41"/>
      <c r="J99" s="41"/>
      <c r="K99" s="26">
        <f t="shared" si="2"/>
        <v>15300</v>
      </c>
      <c r="L99" s="42">
        <f>L100</f>
        <v>16200000</v>
      </c>
      <c r="M99" s="78"/>
      <c r="N99" s="12">
        <f t="shared" si="3"/>
        <v>16200</v>
      </c>
    </row>
    <row r="100" spans="1:14" s="3" customFormat="1" ht="35.25" customHeight="1">
      <c r="A100" s="46" t="s">
        <v>91</v>
      </c>
      <c r="B100" s="46"/>
      <c r="C100" s="46"/>
      <c r="D100" s="20" t="s">
        <v>88</v>
      </c>
      <c r="E100" s="47" t="s">
        <v>90</v>
      </c>
      <c r="F100" s="47"/>
      <c r="G100" s="21"/>
      <c r="H100" s="48">
        <f>H101+H102+H103</f>
        <v>15300000</v>
      </c>
      <c r="I100" s="48"/>
      <c r="J100" s="48"/>
      <c r="K100" s="7">
        <f t="shared" si="2"/>
        <v>15300</v>
      </c>
      <c r="L100" s="49">
        <f>L101+L102+L103</f>
        <v>16200000</v>
      </c>
      <c r="M100" s="50"/>
      <c r="N100" s="5">
        <f t="shared" si="3"/>
        <v>16200</v>
      </c>
    </row>
    <row r="101" spans="1:14" s="3" customFormat="1" ht="30" customHeight="1">
      <c r="A101" s="46" t="s">
        <v>52</v>
      </c>
      <c r="B101" s="46"/>
      <c r="C101" s="46"/>
      <c r="D101" s="20" t="s">
        <v>88</v>
      </c>
      <c r="E101" s="47" t="s">
        <v>90</v>
      </c>
      <c r="F101" s="47"/>
      <c r="G101" s="20" t="s">
        <v>51</v>
      </c>
      <c r="H101" s="48">
        <f>12722000</f>
        <v>12722000</v>
      </c>
      <c r="I101" s="48"/>
      <c r="J101" s="48"/>
      <c r="K101" s="7">
        <f t="shared" si="2"/>
        <v>12722</v>
      </c>
      <c r="L101" s="49">
        <f>13358100</f>
        <v>13358100</v>
      </c>
      <c r="M101" s="50"/>
      <c r="N101" s="5">
        <f t="shared" si="3"/>
        <v>13358.1</v>
      </c>
    </row>
    <row r="102" spans="1:14" s="3" customFormat="1" ht="44.25" customHeight="1">
      <c r="A102" s="46" t="s">
        <v>15</v>
      </c>
      <c r="B102" s="46"/>
      <c r="C102" s="46"/>
      <c r="D102" s="20" t="s">
        <v>88</v>
      </c>
      <c r="E102" s="47" t="s">
        <v>90</v>
      </c>
      <c r="F102" s="47"/>
      <c r="G102" s="20" t="s">
        <v>14</v>
      </c>
      <c r="H102" s="48">
        <f>2573000</f>
        <v>2573000</v>
      </c>
      <c r="I102" s="48"/>
      <c r="J102" s="48"/>
      <c r="K102" s="7">
        <f t="shared" si="2"/>
        <v>2573</v>
      </c>
      <c r="L102" s="49">
        <f>2836900</f>
        <v>2836900</v>
      </c>
      <c r="M102" s="50"/>
      <c r="N102" s="5">
        <f t="shared" si="3"/>
        <v>2836.9</v>
      </c>
    </row>
    <row r="103" spans="1:14" s="3" customFormat="1" ht="24.75" customHeight="1">
      <c r="A103" s="46" t="s">
        <v>18</v>
      </c>
      <c r="B103" s="46"/>
      <c r="C103" s="46"/>
      <c r="D103" s="20" t="s">
        <v>88</v>
      </c>
      <c r="E103" s="47" t="s">
        <v>90</v>
      </c>
      <c r="F103" s="47"/>
      <c r="G103" s="20" t="s">
        <v>17</v>
      </c>
      <c r="H103" s="48">
        <f>5000</f>
        <v>5000</v>
      </c>
      <c r="I103" s="48"/>
      <c r="J103" s="48"/>
      <c r="K103" s="7">
        <f t="shared" si="2"/>
        <v>5</v>
      </c>
      <c r="L103" s="49">
        <f>5000</f>
        <v>5000</v>
      </c>
      <c r="M103" s="50"/>
      <c r="N103" s="5">
        <f t="shared" si="3"/>
        <v>5</v>
      </c>
    </row>
    <row r="104" spans="1:14" s="3" customFormat="1" ht="24" customHeight="1">
      <c r="A104" s="74" t="s">
        <v>142</v>
      </c>
      <c r="B104" s="74"/>
      <c r="C104" s="74"/>
      <c r="D104" s="30" t="s">
        <v>143</v>
      </c>
      <c r="E104" s="75"/>
      <c r="F104" s="75"/>
      <c r="G104" s="30"/>
      <c r="H104" s="76">
        <f>H105+H108</f>
        <v>231000</v>
      </c>
      <c r="I104" s="76"/>
      <c r="J104" s="76"/>
      <c r="K104" s="33">
        <f>H104/1000</f>
        <v>231</v>
      </c>
      <c r="L104" s="77">
        <f>L105+L108</f>
        <v>242000</v>
      </c>
      <c r="M104" s="43"/>
      <c r="N104" s="34">
        <f>L104/1000</f>
        <v>242</v>
      </c>
    </row>
    <row r="105" spans="1:14" s="3" customFormat="1" ht="23.25" customHeight="1">
      <c r="A105" s="80" t="s">
        <v>93</v>
      </c>
      <c r="B105" s="80"/>
      <c r="C105" s="80"/>
      <c r="D105" s="23" t="s">
        <v>92</v>
      </c>
      <c r="E105" s="79"/>
      <c r="F105" s="79"/>
      <c r="G105" s="22"/>
      <c r="H105" s="41">
        <f>H106</f>
        <v>96000</v>
      </c>
      <c r="I105" s="41"/>
      <c r="J105" s="41"/>
      <c r="K105" s="26">
        <f t="shared" si="2"/>
        <v>96</v>
      </c>
      <c r="L105" s="42">
        <f>L106</f>
        <v>102000</v>
      </c>
      <c r="M105" s="78"/>
      <c r="N105" s="12">
        <f t="shared" si="3"/>
        <v>102</v>
      </c>
    </row>
    <row r="106" spans="1:14" s="3" customFormat="1" ht="56.25" customHeight="1">
      <c r="A106" s="46" t="s">
        <v>95</v>
      </c>
      <c r="B106" s="46"/>
      <c r="C106" s="46"/>
      <c r="D106" s="20" t="s">
        <v>92</v>
      </c>
      <c r="E106" s="47" t="s">
        <v>94</v>
      </c>
      <c r="F106" s="47"/>
      <c r="G106" s="21"/>
      <c r="H106" s="48">
        <f>H107</f>
        <v>96000</v>
      </c>
      <c r="I106" s="48"/>
      <c r="J106" s="48"/>
      <c r="K106" s="7">
        <f t="shared" si="2"/>
        <v>96</v>
      </c>
      <c r="L106" s="49">
        <f>L107</f>
        <v>102000</v>
      </c>
      <c r="M106" s="50"/>
      <c r="N106" s="5">
        <f t="shared" si="3"/>
        <v>102</v>
      </c>
    </row>
    <row r="107" spans="1:14" s="3" customFormat="1" ht="32.25" customHeight="1">
      <c r="A107" s="46" t="s">
        <v>97</v>
      </c>
      <c r="B107" s="46"/>
      <c r="C107" s="46"/>
      <c r="D107" s="20" t="s">
        <v>92</v>
      </c>
      <c r="E107" s="47" t="s">
        <v>94</v>
      </c>
      <c r="F107" s="47"/>
      <c r="G107" s="20" t="s">
        <v>96</v>
      </c>
      <c r="H107" s="48">
        <f>96000</f>
        <v>96000</v>
      </c>
      <c r="I107" s="48"/>
      <c r="J107" s="48"/>
      <c r="K107" s="7">
        <f t="shared" si="2"/>
        <v>96</v>
      </c>
      <c r="L107" s="49">
        <f>102000</f>
        <v>102000</v>
      </c>
      <c r="M107" s="50"/>
      <c r="N107" s="5">
        <f t="shared" si="3"/>
        <v>102</v>
      </c>
    </row>
    <row r="108" spans="1:14" s="3" customFormat="1" ht="24.75" customHeight="1">
      <c r="A108" s="80" t="s">
        <v>99</v>
      </c>
      <c r="B108" s="80"/>
      <c r="C108" s="80"/>
      <c r="D108" s="23" t="s">
        <v>98</v>
      </c>
      <c r="E108" s="79"/>
      <c r="F108" s="79"/>
      <c r="G108" s="22"/>
      <c r="H108" s="41">
        <f>H109</f>
        <v>135000</v>
      </c>
      <c r="I108" s="41"/>
      <c r="J108" s="41"/>
      <c r="K108" s="26">
        <f t="shared" si="2"/>
        <v>135</v>
      </c>
      <c r="L108" s="42">
        <f>L109</f>
        <v>140000</v>
      </c>
      <c r="M108" s="78"/>
      <c r="N108" s="12">
        <f t="shared" si="3"/>
        <v>140</v>
      </c>
    </row>
    <row r="109" spans="1:14" s="3" customFormat="1" ht="33" customHeight="1">
      <c r="A109" s="46" t="s">
        <v>101</v>
      </c>
      <c r="B109" s="46"/>
      <c r="C109" s="46"/>
      <c r="D109" s="20" t="s">
        <v>98</v>
      </c>
      <c r="E109" s="47" t="s">
        <v>100</v>
      </c>
      <c r="F109" s="47"/>
      <c r="G109" s="21"/>
      <c r="H109" s="48">
        <f>H110+H111</f>
        <v>135000</v>
      </c>
      <c r="I109" s="48"/>
      <c r="J109" s="48"/>
      <c r="K109" s="7">
        <f t="shared" si="2"/>
        <v>135</v>
      </c>
      <c r="L109" s="49">
        <f>L110+L111</f>
        <v>140000</v>
      </c>
      <c r="M109" s="50"/>
      <c r="N109" s="5">
        <f t="shared" si="3"/>
        <v>140</v>
      </c>
    </row>
    <row r="110" spans="1:14" s="3" customFormat="1" ht="46.5" customHeight="1">
      <c r="A110" s="46" t="s">
        <v>103</v>
      </c>
      <c r="B110" s="46"/>
      <c r="C110" s="46"/>
      <c r="D110" s="20" t="s">
        <v>98</v>
      </c>
      <c r="E110" s="47" t="s">
        <v>100</v>
      </c>
      <c r="F110" s="47"/>
      <c r="G110" s="20" t="s">
        <v>102</v>
      </c>
      <c r="H110" s="48">
        <f>115000</f>
        <v>115000</v>
      </c>
      <c r="I110" s="48"/>
      <c r="J110" s="48"/>
      <c r="K110" s="7">
        <f t="shared" si="2"/>
        <v>115</v>
      </c>
      <c r="L110" s="49">
        <f>120000</f>
        <v>120000</v>
      </c>
      <c r="M110" s="50"/>
      <c r="N110" s="5">
        <f t="shared" si="3"/>
        <v>120</v>
      </c>
    </row>
    <row r="111" spans="1:14" s="3" customFormat="1" ht="40.5" customHeight="1">
      <c r="A111" s="46" t="s">
        <v>105</v>
      </c>
      <c r="B111" s="46"/>
      <c r="C111" s="46"/>
      <c r="D111" s="20" t="s">
        <v>98</v>
      </c>
      <c r="E111" s="47" t="s">
        <v>100</v>
      </c>
      <c r="F111" s="47"/>
      <c r="G111" s="20" t="s">
        <v>104</v>
      </c>
      <c r="H111" s="48">
        <f>20000</f>
        <v>20000</v>
      </c>
      <c r="I111" s="48"/>
      <c r="J111" s="48"/>
      <c r="K111" s="7">
        <f t="shared" si="2"/>
        <v>20</v>
      </c>
      <c r="L111" s="49">
        <f>20000</f>
        <v>20000</v>
      </c>
      <c r="M111" s="50"/>
      <c r="N111" s="5">
        <f t="shared" si="3"/>
        <v>20</v>
      </c>
    </row>
    <row r="112" spans="1:14" s="3" customFormat="1" ht="26.25" customHeight="1">
      <c r="A112" s="74" t="s">
        <v>144</v>
      </c>
      <c r="B112" s="74"/>
      <c r="C112" s="74"/>
      <c r="D112" s="35">
        <v>1100</v>
      </c>
      <c r="E112" s="75"/>
      <c r="F112" s="75"/>
      <c r="G112" s="30"/>
      <c r="H112" s="76">
        <f>H113</f>
        <v>250000</v>
      </c>
      <c r="I112" s="76"/>
      <c r="J112" s="76"/>
      <c r="K112" s="31">
        <f>H112/1000</f>
        <v>250</v>
      </c>
      <c r="L112" s="77">
        <f>L113</f>
        <v>274000</v>
      </c>
      <c r="M112" s="43"/>
      <c r="N112" s="32">
        <f>L112/1000</f>
        <v>274</v>
      </c>
    </row>
    <row r="113" spans="1:14" s="3" customFormat="1" ht="24.75" customHeight="1">
      <c r="A113" s="80" t="s">
        <v>107</v>
      </c>
      <c r="B113" s="80"/>
      <c r="C113" s="80"/>
      <c r="D113" s="23" t="s">
        <v>106</v>
      </c>
      <c r="E113" s="79"/>
      <c r="F113" s="79"/>
      <c r="G113" s="22"/>
      <c r="H113" s="41">
        <f>H114</f>
        <v>250000</v>
      </c>
      <c r="I113" s="41"/>
      <c r="J113" s="41"/>
      <c r="K113" s="26">
        <f t="shared" si="2"/>
        <v>250</v>
      </c>
      <c r="L113" s="42">
        <f>L114</f>
        <v>274000</v>
      </c>
      <c r="M113" s="78"/>
      <c r="N113" s="12">
        <f t="shared" si="3"/>
        <v>274</v>
      </c>
    </row>
    <row r="114" spans="1:14" s="3" customFormat="1" ht="36" customHeight="1">
      <c r="A114" s="46" t="s">
        <v>108</v>
      </c>
      <c r="B114" s="46"/>
      <c r="C114" s="46"/>
      <c r="D114" s="20" t="s">
        <v>106</v>
      </c>
      <c r="E114" s="47">
        <v>5101000</v>
      </c>
      <c r="F114" s="47"/>
      <c r="G114" s="21"/>
      <c r="H114" s="48">
        <f>H115</f>
        <v>250000</v>
      </c>
      <c r="I114" s="48"/>
      <c r="J114" s="48"/>
      <c r="K114" s="7">
        <f t="shared" si="2"/>
        <v>250</v>
      </c>
      <c r="L114" s="49">
        <f>L115</f>
        <v>274000</v>
      </c>
      <c r="M114" s="50"/>
      <c r="N114" s="5">
        <f t="shared" si="3"/>
        <v>274</v>
      </c>
    </row>
    <row r="115" spans="1:14" s="3" customFormat="1" ht="45" customHeight="1">
      <c r="A115" s="46" t="s">
        <v>15</v>
      </c>
      <c r="B115" s="46"/>
      <c r="C115" s="46"/>
      <c r="D115" s="20" t="s">
        <v>106</v>
      </c>
      <c r="E115" s="47">
        <v>5101000</v>
      </c>
      <c r="F115" s="47"/>
      <c r="G115" s="20" t="s">
        <v>14</v>
      </c>
      <c r="H115" s="48">
        <f>250000</f>
        <v>250000</v>
      </c>
      <c r="I115" s="48"/>
      <c r="J115" s="48"/>
      <c r="K115" s="7">
        <f t="shared" si="2"/>
        <v>250</v>
      </c>
      <c r="L115" s="49">
        <f>274000</f>
        <v>274000</v>
      </c>
      <c r="M115" s="50"/>
      <c r="N115" s="5">
        <f t="shared" si="3"/>
        <v>274</v>
      </c>
    </row>
    <row r="116" spans="1:14" s="3" customFormat="1" ht="39.75" customHeight="1">
      <c r="A116" s="74" t="s">
        <v>110</v>
      </c>
      <c r="B116" s="74"/>
      <c r="C116" s="74"/>
      <c r="D116" s="35">
        <v>1300</v>
      </c>
      <c r="E116" s="75"/>
      <c r="F116" s="75"/>
      <c r="G116" s="30"/>
      <c r="H116" s="76">
        <f>H117</f>
        <v>2115000</v>
      </c>
      <c r="I116" s="76"/>
      <c r="J116" s="76"/>
      <c r="K116" s="31">
        <f t="shared" si="2"/>
        <v>2115</v>
      </c>
      <c r="L116" s="77">
        <f>L117</f>
        <v>2350000</v>
      </c>
      <c r="M116" s="43"/>
      <c r="N116" s="32">
        <f t="shared" si="3"/>
        <v>2350</v>
      </c>
    </row>
    <row r="117" spans="1:14" s="3" customFormat="1" ht="36" customHeight="1">
      <c r="A117" s="84" t="s">
        <v>112</v>
      </c>
      <c r="B117" s="84"/>
      <c r="C117" s="84"/>
      <c r="D117" s="36" t="s">
        <v>109</v>
      </c>
      <c r="E117" s="83" t="s">
        <v>111</v>
      </c>
      <c r="F117" s="83"/>
      <c r="G117" s="37"/>
      <c r="H117" s="85">
        <f>H118</f>
        <v>2115000</v>
      </c>
      <c r="I117" s="85"/>
      <c r="J117" s="85"/>
      <c r="K117" s="11">
        <f t="shared" si="2"/>
        <v>2115</v>
      </c>
      <c r="L117" s="86">
        <f>L118</f>
        <v>2350000</v>
      </c>
      <c r="M117" s="87"/>
      <c r="N117" s="12">
        <f t="shared" si="3"/>
        <v>2350</v>
      </c>
    </row>
    <row r="118" spans="1:14" s="3" customFormat="1" ht="29.25" customHeight="1" thickBot="1">
      <c r="A118" s="89" t="s">
        <v>114</v>
      </c>
      <c r="B118" s="89"/>
      <c r="C118" s="89"/>
      <c r="D118" s="24" t="s">
        <v>109</v>
      </c>
      <c r="E118" s="95" t="s">
        <v>111</v>
      </c>
      <c r="F118" s="95"/>
      <c r="G118" s="24" t="s">
        <v>113</v>
      </c>
      <c r="H118" s="48">
        <f>2115000</f>
        <v>2115000</v>
      </c>
      <c r="I118" s="48"/>
      <c r="J118" s="48"/>
      <c r="K118" s="7">
        <f t="shared" si="2"/>
        <v>2115</v>
      </c>
      <c r="L118" s="49">
        <f>2350000</f>
        <v>2350000</v>
      </c>
      <c r="M118" s="50"/>
      <c r="N118" s="5">
        <f t="shared" si="3"/>
        <v>2350</v>
      </c>
    </row>
    <row r="119" spans="1:14" s="3" customFormat="1" ht="23.25" customHeight="1" thickBot="1">
      <c r="A119" s="92" t="s">
        <v>145</v>
      </c>
      <c r="B119" s="93"/>
      <c r="C119" s="94"/>
      <c r="D119" s="25"/>
      <c r="E119" s="90"/>
      <c r="F119" s="91"/>
      <c r="G119" s="25"/>
      <c r="H119" s="96">
        <f>H15+H18+H25+H31+H44+H47+H51+H56+H64+H78+H89+H95+H99+H105+H108+H113+H117+H72</f>
        <v>98782200</v>
      </c>
      <c r="I119" s="97"/>
      <c r="J119" s="97"/>
      <c r="K119" s="11">
        <f t="shared" si="2"/>
        <v>98782.2</v>
      </c>
      <c r="L119" s="98">
        <f>L15+L18+L25+L28+L31+L44+L47+L51+L56+L64+L72+L78+L89+L95+L99+L105+L108+L113+L117</f>
        <v>102041800</v>
      </c>
      <c r="M119" s="99"/>
      <c r="N119" s="12">
        <f t="shared" si="3"/>
        <v>102041.8</v>
      </c>
    </row>
    <row r="120" spans="4:13" s="3" customFormat="1" ht="13.5" customHeight="1">
      <c r="D120" s="88"/>
      <c r="E120" s="88"/>
      <c r="F120" s="88"/>
      <c r="G120" s="88"/>
      <c r="H120" s="88"/>
      <c r="I120" s="88"/>
      <c r="J120" s="88"/>
      <c r="K120" s="88"/>
      <c r="L120" s="88"/>
      <c r="M120" s="88"/>
    </row>
    <row r="121" spans="4:13" s="3" customFormat="1" ht="13.5" customHeight="1">
      <c r="D121" s="88"/>
      <c r="E121" s="88"/>
      <c r="F121" s="88"/>
      <c r="G121" s="88"/>
      <c r="H121" s="88"/>
      <c r="I121" s="88"/>
      <c r="J121" s="88"/>
      <c r="K121" s="88"/>
      <c r="L121" s="88"/>
      <c r="M121" s="88"/>
    </row>
    <row r="122" spans="4:13" s="3" customFormat="1" ht="13.5" customHeight="1">
      <c r="D122" s="88"/>
      <c r="E122" s="88"/>
      <c r="F122" s="88"/>
      <c r="G122" s="88"/>
      <c r="H122" s="88"/>
      <c r="I122" s="88"/>
      <c r="J122" s="88"/>
      <c r="K122" s="88"/>
      <c r="L122" s="88"/>
      <c r="M122" s="88"/>
    </row>
    <row r="123" spans="4:13" s="3" customFormat="1" ht="13.5" customHeight="1">
      <c r="D123" s="88"/>
      <c r="E123" s="88"/>
      <c r="F123" s="88"/>
      <c r="G123" s="88"/>
      <c r="H123" s="88"/>
      <c r="I123" s="88"/>
      <c r="J123" s="88"/>
      <c r="K123" s="88"/>
      <c r="L123" s="88"/>
      <c r="M123" s="88"/>
    </row>
    <row r="124" spans="4:13" s="3" customFormat="1" ht="6" customHeight="1">
      <c r="D124" s="88"/>
      <c r="E124" s="88"/>
      <c r="F124" s="88"/>
      <c r="G124" s="88"/>
      <c r="H124" s="88"/>
      <c r="I124" s="88"/>
      <c r="J124" s="88"/>
      <c r="K124" s="88"/>
      <c r="L124" s="88"/>
      <c r="M124" s="88"/>
    </row>
    <row r="125" spans="4:13" s="3" customFormat="1" ht="13.5" customHeight="1">
      <c r="D125" s="88"/>
      <c r="E125" s="88"/>
      <c r="F125" s="88"/>
      <c r="G125" s="88"/>
      <c r="H125" s="88"/>
      <c r="I125" s="88"/>
      <c r="J125" s="88"/>
      <c r="K125" s="88"/>
      <c r="L125" s="88"/>
      <c r="M125" s="88"/>
    </row>
  </sheetData>
  <sheetProtection/>
  <mergeCells count="438">
    <mergeCell ref="A112:C112"/>
    <mergeCell ref="E112:F112"/>
    <mergeCell ref="A98:C98"/>
    <mergeCell ref="E98:F98"/>
    <mergeCell ref="E111:F111"/>
    <mergeCell ref="A111:C111"/>
    <mergeCell ref="E106:F106"/>
    <mergeCell ref="A106:C106"/>
    <mergeCell ref="E103:F103"/>
    <mergeCell ref="A103:C103"/>
    <mergeCell ref="E108:F108"/>
    <mergeCell ref="A108:C108"/>
    <mergeCell ref="E109:F109"/>
    <mergeCell ref="A109:C109"/>
    <mergeCell ref="E110:F110"/>
    <mergeCell ref="A110:C110"/>
    <mergeCell ref="H110:J110"/>
    <mergeCell ref="L110:M110"/>
    <mergeCell ref="A43:C43"/>
    <mergeCell ref="E43:F43"/>
    <mergeCell ref="H50:J50"/>
    <mergeCell ref="L50:M50"/>
    <mergeCell ref="E49:F49"/>
    <mergeCell ref="A49:C49"/>
    <mergeCell ref="H49:J49"/>
    <mergeCell ref="L49:M49"/>
    <mergeCell ref="A50:C50"/>
    <mergeCell ref="E50:F50"/>
    <mergeCell ref="E96:F96"/>
    <mergeCell ref="A96:C96"/>
    <mergeCell ref="H96:J96"/>
    <mergeCell ref="L96:M96"/>
    <mergeCell ref="D125:M125"/>
    <mergeCell ref="D121:M121"/>
    <mergeCell ref="D122:M122"/>
    <mergeCell ref="D123:M123"/>
    <mergeCell ref="D124:M124"/>
    <mergeCell ref="H98:J98"/>
    <mergeCell ref="L98:M98"/>
    <mergeCell ref="H112:J112"/>
    <mergeCell ref="L112:M112"/>
    <mergeCell ref="H111:J111"/>
    <mergeCell ref="L111:M111"/>
    <mergeCell ref="H108:J108"/>
    <mergeCell ref="L108:M108"/>
    <mergeCell ref="H109:J109"/>
    <mergeCell ref="L109:M109"/>
    <mergeCell ref="D120:M120"/>
    <mergeCell ref="A118:C118"/>
    <mergeCell ref="H118:J118"/>
    <mergeCell ref="E119:F119"/>
    <mergeCell ref="L118:M118"/>
    <mergeCell ref="A119:C119"/>
    <mergeCell ref="E118:F118"/>
    <mergeCell ref="H119:J119"/>
    <mergeCell ref="L119:M119"/>
    <mergeCell ref="E117:F117"/>
    <mergeCell ref="A117:C117"/>
    <mergeCell ref="H117:J117"/>
    <mergeCell ref="L117:M117"/>
    <mergeCell ref="L115:M115"/>
    <mergeCell ref="E116:F116"/>
    <mergeCell ref="A116:C116"/>
    <mergeCell ref="H116:J116"/>
    <mergeCell ref="L116:M116"/>
    <mergeCell ref="E115:F115"/>
    <mergeCell ref="A115:C115"/>
    <mergeCell ref="H115:J115"/>
    <mergeCell ref="E113:F113"/>
    <mergeCell ref="A113:C113"/>
    <mergeCell ref="H113:J113"/>
    <mergeCell ref="L113:M113"/>
    <mergeCell ref="E114:F114"/>
    <mergeCell ref="A114:C114"/>
    <mergeCell ref="H114:J114"/>
    <mergeCell ref="L114:M114"/>
    <mergeCell ref="H106:J106"/>
    <mergeCell ref="L106:M106"/>
    <mergeCell ref="E107:F107"/>
    <mergeCell ref="A107:C107"/>
    <mergeCell ref="H107:J107"/>
    <mergeCell ref="L107:M107"/>
    <mergeCell ref="H103:J103"/>
    <mergeCell ref="L103:M103"/>
    <mergeCell ref="E105:F105"/>
    <mergeCell ref="A105:C105"/>
    <mergeCell ref="H105:J105"/>
    <mergeCell ref="L105:M105"/>
    <mergeCell ref="A104:C104"/>
    <mergeCell ref="H104:J104"/>
    <mergeCell ref="L104:M104"/>
    <mergeCell ref="E104:F104"/>
    <mergeCell ref="E102:F102"/>
    <mergeCell ref="A102:C102"/>
    <mergeCell ref="H102:J102"/>
    <mergeCell ref="L102:M102"/>
    <mergeCell ref="E101:F101"/>
    <mergeCell ref="A101:C101"/>
    <mergeCell ref="H101:J101"/>
    <mergeCell ref="L101:M101"/>
    <mergeCell ref="H99:J99"/>
    <mergeCell ref="L99:M99"/>
    <mergeCell ref="E99:F99"/>
    <mergeCell ref="A99:C99"/>
    <mergeCell ref="E97:F97"/>
    <mergeCell ref="A97:C97"/>
    <mergeCell ref="H97:J97"/>
    <mergeCell ref="L97:M97"/>
    <mergeCell ref="E100:F100"/>
    <mergeCell ref="A100:C100"/>
    <mergeCell ref="H100:J100"/>
    <mergeCell ref="L100:M100"/>
    <mergeCell ref="H95:J95"/>
    <mergeCell ref="L95:M95"/>
    <mergeCell ref="E93:F93"/>
    <mergeCell ref="A93:C93"/>
    <mergeCell ref="H93:J93"/>
    <mergeCell ref="L93:M93"/>
    <mergeCell ref="E95:F95"/>
    <mergeCell ref="A95:C95"/>
    <mergeCell ref="E91:F91"/>
    <mergeCell ref="A91:C91"/>
    <mergeCell ref="H91:J91"/>
    <mergeCell ref="L91:M91"/>
    <mergeCell ref="E92:F92"/>
    <mergeCell ref="A92:C92"/>
    <mergeCell ref="H92:J92"/>
    <mergeCell ref="L92:M92"/>
    <mergeCell ref="E89:F89"/>
    <mergeCell ref="A89:C89"/>
    <mergeCell ref="H89:J89"/>
    <mergeCell ref="L89:M89"/>
    <mergeCell ref="E90:F90"/>
    <mergeCell ref="A90:C90"/>
    <mergeCell ref="H90:J90"/>
    <mergeCell ref="L90:M90"/>
    <mergeCell ref="E87:F87"/>
    <mergeCell ref="A87:C87"/>
    <mergeCell ref="H87:J87"/>
    <mergeCell ref="L87:M87"/>
    <mergeCell ref="E88:F88"/>
    <mergeCell ref="A88:C88"/>
    <mergeCell ref="H88:J88"/>
    <mergeCell ref="L88:M88"/>
    <mergeCell ref="E85:F85"/>
    <mergeCell ref="A85:C85"/>
    <mergeCell ref="H85:J85"/>
    <mergeCell ref="L85:M85"/>
    <mergeCell ref="E86:F86"/>
    <mergeCell ref="A86:C86"/>
    <mergeCell ref="H86:J86"/>
    <mergeCell ref="L86:M86"/>
    <mergeCell ref="E83:F83"/>
    <mergeCell ref="A83:C83"/>
    <mergeCell ref="H83:J83"/>
    <mergeCell ref="L83:M83"/>
    <mergeCell ref="E84:F84"/>
    <mergeCell ref="A84:C84"/>
    <mergeCell ref="H84:J84"/>
    <mergeCell ref="L84:M84"/>
    <mergeCell ref="E81:F81"/>
    <mergeCell ref="A81:C81"/>
    <mergeCell ref="H81:J81"/>
    <mergeCell ref="L81:M81"/>
    <mergeCell ref="E82:F82"/>
    <mergeCell ref="A82:C82"/>
    <mergeCell ref="H82:J82"/>
    <mergeCell ref="L82:M82"/>
    <mergeCell ref="E79:F79"/>
    <mergeCell ref="A79:C79"/>
    <mergeCell ref="H79:J79"/>
    <mergeCell ref="L79:M79"/>
    <mergeCell ref="E80:F80"/>
    <mergeCell ref="A80:C80"/>
    <mergeCell ref="H80:J80"/>
    <mergeCell ref="L80:M80"/>
    <mergeCell ref="E77:F77"/>
    <mergeCell ref="A77:C77"/>
    <mergeCell ref="H77:J77"/>
    <mergeCell ref="L77:M77"/>
    <mergeCell ref="E78:F78"/>
    <mergeCell ref="A78:C78"/>
    <mergeCell ref="H78:J78"/>
    <mergeCell ref="L78:M78"/>
    <mergeCell ref="E75:F75"/>
    <mergeCell ref="A75:C75"/>
    <mergeCell ref="H75:J75"/>
    <mergeCell ref="L75:M75"/>
    <mergeCell ref="E76:F76"/>
    <mergeCell ref="A76:C76"/>
    <mergeCell ref="H76:J76"/>
    <mergeCell ref="L76:M76"/>
    <mergeCell ref="E73:F73"/>
    <mergeCell ref="A73:C73"/>
    <mergeCell ref="H73:J73"/>
    <mergeCell ref="L73:M73"/>
    <mergeCell ref="E74:F74"/>
    <mergeCell ref="A74:C74"/>
    <mergeCell ref="H74:J74"/>
    <mergeCell ref="L74:M74"/>
    <mergeCell ref="E71:F71"/>
    <mergeCell ref="A71:C71"/>
    <mergeCell ref="H71:J71"/>
    <mergeCell ref="L71:M71"/>
    <mergeCell ref="E72:F72"/>
    <mergeCell ref="A72:C72"/>
    <mergeCell ref="H72:J72"/>
    <mergeCell ref="L72:M72"/>
    <mergeCell ref="E67:F67"/>
    <mergeCell ref="A67:C67"/>
    <mergeCell ref="H67:J67"/>
    <mergeCell ref="L67:M67"/>
    <mergeCell ref="E70:F70"/>
    <mergeCell ref="A70:C70"/>
    <mergeCell ref="H70:J70"/>
    <mergeCell ref="L70:M70"/>
    <mergeCell ref="E65:F65"/>
    <mergeCell ref="A65:C65"/>
    <mergeCell ref="H65:J65"/>
    <mergeCell ref="L65:M65"/>
    <mergeCell ref="E66:F66"/>
    <mergeCell ref="A66:C66"/>
    <mergeCell ref="H66:J66"/>
    <mergeCell ref="L66:M66"/>
    <mergeCell ref="E62:F62"/>
    <mergeCell ref="A62:C62"/>
    <mergeCell ref="H62:J62"/>
    <mergeCell ref="L62:M62"/>
    <mergeCell ref="E64:F64"/>
    <mergeCell ref="A64:C64"/>
    <mergeCell ref="H64:J64"/>
    <mergeCell ref="L64:M64"/>
    <mergeCell ref="E60:F60"/>
    <mergeCell ref="A60:C60"/>
    <mergeCell ref="H60:J60"/>
    <mergeCell ref="L60:M60"/>
    <mergeCell ref="E61:F61"/>
    <mergeCell ref="A61:C61"/>
    <mergeCell ref="H61:J61"/>
    <mergeCell ref="L61:M61"/>
    <mergeCell ref="E58:F58"/>
    <mergeCell ref="A58:C58"/>
    <mergeCell ref="H58:J58"/>
    <mergeCell ref="L58:M58"/>
    <mergeCell ref="E59:F59"/>
    <mergeCell ref="A59:C59"/>
    <mergeCell ref="H59:J59"/>
    <mergeCell ref="L59:M59"/>
    <mergeCell ref="E56:F56"/>
    <mergeCell ref="A56:C56"/>
    <mergeCell ref="H56:J56"/>
    <mergeCell ref="L56:M56"/>
    <mergeCell ref="E57:F57"/>
    <mergeCell ref="A57:C57"/>
    <mergeCell ref="H57:J57"/>
    <mergeCell ref="L57:M57"/>
    <mergeCell ref="E54:F54"/>
    <mergeCell ref="A54:C54"/>
    <mergeCell ref="H54:J54"/>
    <mergeCell ref="L54:M54"/>
    <mergeCell ref="E55:F55"/>
    <mergeCell ref="A55:C55"/>
    <mergeCell ref="H55:J55"/>
    <mergeCell ref="L55:M55"/>
    <mergeCell ref="E52:F52"/>
    <mergeCell ref="A52:C52"/>
    <mergeCell ref="H52:J52"/>
    <mergeCell ref="L52:M52"/>
    <mergeCell ref="E53:F53"/>
    <mergeCell ref="A53:C53"/>
    <mergeCell ref="H53:J53"/>
    <mergeCell ref="L53:M53"/>
    <mergeCell ref="E51:F51"/>
    <mergeCell ref="A51:C51"/>
    <mergeCell ref="H51:J51"/>
    <mergeCell ref="L51:M51"/>
    <mergeCell ref="E47:F47"/>
    <mergeCell ref="A47:C47"/>
    <mergeCell ref="H47:J47"/>
    <mergeCell ref="L47:M47"/>
    <mergeCell ref="E48:F48"/>
    <mergeCell ref="A48:C48"/>
    <mergeCell ref="H48:J48"/>
    <mergeCell ref="L48:M48"/>
    <mergeCell ref="E45:F45"/>
    <mergeCell ref="A45:C45"/>
    <mergeCell ref="H45:J45"/>
    <mergeCell ref="L45:M45"/>
    <mergeCell ref="E46:F46"/>
    <mergeCell ref="A46:C46"/>
    <mergeCell ref="H46:J46"/>
    <mergeCell ref="L46:M46"/>
    <mergeCell ref="E44:F44"/>
    <mergeCell ref="A44:C44"/>
    <mergeCell ref="H44:J44"/>
    <mergeCell ref="L44:M44"/>
    <mergeCell ref="E31:F31"/>
    <mergeCell ref="A31:C31"/>
    <mergeCell ref="H31:J31"/>
    <mergeCell ref="L31:M31"/>
    <mergeCell ref="H43:J43"/>
    <mergeCell ref="L43:M43"/>
    <mergeCell ref="E41:F41"/>
    <mergeCell ref="A41:C41"/>
    <mergeCell ref="H41:J41"/>
    <mergeCell ref="L41:M41"/>
    <mergeCell ref="E42:F42"/>
    <mergeCell ref="A42:C42"/>
    <mergeCell ref="H42:J42"/>
    <mergeCell ref="L42:M42"/>
    <mergeCell ref="E29:F29"/>
    <mergeCell ref="A29:C29"/>
    <mergeCell ref="H29:J29"/>
    <mergeCell ref="L29:M29"/>
    <mergeCell ref="E30:F30"/>
    <mergeCell ref="A30:C30"/>
    <mergeCell ref="H30:J30"/>
    <mergeCell ref="L30:M30"/>
    <mergeCell ref="E27:F27"/>
    <mergeCell ref="A27:C27"/>
    <mergeCell ref="H27:J27"/>
    <mergeCell ref="L27:M27"/>
    <mergeCell ref="E28:F28"/>
    <mergeCell ref="A28:C28"/>
    <mergeCell ref="H28:J28"/>
    <mergeCell ref="L28:M28"/>
    <mergeCell ref="E25:F25"/>
    <mergeCell ref="A25:C25"/>
    <mergeCell ref="H25:J25"/>
    <mergeCell ref="L25:M25"/>
    <mergeCell ref="E26:F26"/>
    <mergeCell ref="A26:C26"/>
    <mergeCell ref="H26:J26"/>
    <mergeCell ref="L26:M26"/>
    <mergeCell ref="E23:F23"/>
    <mergeCell ref="A23:C23"/>
    <mergeCell ref="H23:J23"/>
    <mergeCell ref="L23:M23"/>
    <mergeCell ref="E24:F24"/>
    <mergeCell ref="A24:C24"/>
    <mergeCell ref="H24:J24"/>
    <mergeCell ref="L24:M24"/>
    <mergeCell ref="E21:F21"/>
    <mergeCell ref="A21:C21"/>
    <mergeCell ref="H21:J21"/>
    <mergeCell ref="L21:M21"/>
    <mergeCell ref="E22:F22"/>
    <mergeCell ref="A22:C22"/>
    <mergeCell ref="H22:J22"/>
    <mergeCell ref="L22:M22"/>
    <mergeCell ref="E19:F19"/>
    <mergeCell ref="A19:C19"/>
    <mergeCell ref="H19:J19"/>
    <mergeCell ref="L19:M19"/>
    <mergeCell ref="E20:F20"/>
    <mergeCell ref="A20:C20"/>
    <mergeCell ref="H20:J20"/>
    <mergeCell ref="L20:M20"/>
    <mergeCell ref="H18:J18"/>
    <mergeCell ref="L18:M18"/>
    <mergeCell ref="E15:F15"/>
    <mergeCell ref="A15:C15"/>
    <mergeCell ref="H15:J15"/>
    <mergeCell ref="L15:M15"/>
    <mergeCell ref="E17:F17"/>
    <mergeCell ref="A17:C17"/>
    <mergeCell ref="E18:F18"/>
    <mergeCell ref="A18:C18"/>
    <mergeCell ref="A63:C63"/>
    <mergeCell ref="E63:F63"/>
    <mergeCell ref="E36:F36"/>
    <mergeCell ref="E37:F37"/>
    <mergeCell ref="E38:F38"/>
    <mergeCell ref="E39:F39"/>
    <mergeCell ref="E40:F40"/>
    <mergeCell ref="A36:C36"/>
    <mergeCell ref="A37:C37"/>
    <mergeCell ref="A38:C38"/>
    <mergeCell ref="E14:F14"/>
    <mergeCell ref="A14:C14"/>
    <mergeCell ref="H63:J63"/>
    <mergeCell ref="L63:M63"/>
    <mergeCell ref="E16:F16"/>
    <mergeCell ref="A16:C16"/>
    <mergeCell ref="H16:J16"/>
    <mergeCell ref="L16:M16"/>
    <mergeCell ref="H17:J17"/>
    <mergeCell ref="L17:M17"/>
    <mergeCell ref="H14:J14"/>
    <mergeCell ref="L14:M14"/>
    <mergeCell ref="A94:C94"/>
    <mergeCell ref="E94:F94"/>
    <mergeCell ref="H94:J94"/>
    <mergeCell ref="L94:M94"/>
    <mergeCell ref="A39:C39"/>
    <mergeCell ref="A40:C40"/>
    <mergeCell ref="E32:F32"/>
    <mergeCell ref="E33:F33"/>
    <mergeCell ref="A8:O9"/>
    <mergeCell ref="G12:G13"/>
    <mergeCell ref="K12:N12"/>
    <mergeCell ref="H13:J13"/>
    <mergeCell ref="L13:M13"/>
    <mergeCell ref="A12:C13"/>
    <mergeCell ref="D12:D13"/>
    <mergeCell ref="E12:F13"/>
    <mergeCell ref="A32:C32"/>
    <mergeCell ref="A33:C33"/>
    <mergeCell ref="A34:C34"/>
    <mergeCell ref="A35:C35"/>
    <mergeCell ref="E34:F34"/>
    <mergeCell ref="E35:F35"/>
    <mergeCell ref="H32:J32"/>
    <mergeCell ref="H33:J33"/>
    <mergeCell ref="H34:J34"/>
    <mergeCell ref="H35:J35"/>
    <mergeCell ref="H38:J38"/>
    <mergeCell ref="H39:J39"/>
    <mergeCell ref="H36:J36"/>
    <mergeCell ref="H37:J37"/>
    <mergeCell ref="H40:J40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A69:C69"/>
    <mergeCell ref="E69:F69"/>
    <mergeCell ref="H69:J69"/>
    <mergeCell ref="L69:M69"/>
    <mergeCell ref="A68:C68"/>
    <mergeCell ref="E68:F68"/>
    <mergeCell ref="H68:J68"/>
    <mergeCell ref="L68:M68"/>
  </mergeCells>
  <printOptions/>
  <pageMargins left="0.984251968503937" right="0.3937007874015748" top="0.5905511811023623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Первый</cp:lastModifiedBy>
  <cp:lastPrinted>2015-01-28T05:56:21Z</cp:lastPrinted>
  <dcterms:created xsi:type="dcterms:W3CDTF">2014-11-08T09:26:37Z</dcterms:created>
  <dcterms:modified xsi:type="dcterms:W3CDTF">2015-01-28T05:56:25Z</dcterms:modified>
  <cp:category/>
  <cp:version/>
  <cp:contentType/>
  <cp:contentStatus/>
</cp:coreProperties>
</file>