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<sst xmlns="http://schemas.openxmlformats.org/spreadsheetml/2006/main" count="313" uniqueCount="148">
  <si>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</si>
  <si>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</si>
  <si>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</si>
  <si>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</si>
  <si>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</si>
  <si>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</si>
  <si>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</si>
  <si>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</si>
  <si>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</si>
  <si>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</si>
  <si>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</si>
  <si>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</si>
  <si>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</si>
  <si>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</si>
  <si>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</si>
  <si>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</si>
  <si>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</si>
  <si>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</si>
  <si>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</si>
  <si>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</si>
  <si>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</si>
  <si>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</si>
  <si>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</si>
  <si>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</si>
  <si>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</si>
  <si>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</si>
  <si>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</si>
  <si>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</si>
  <si>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</si>
  <si>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</si>
  <si>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</si>
  <si>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</si>
  <si>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</si>
  <si>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</si>
  <si>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</si>
  <si>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</si>
  <si>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</si>
  <si>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</si>
  <si>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</si>
  <si>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</si>
  <si>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</si>
  <si>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</si>
  <si>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</si>
  <si>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</si>
  <si>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</si>
  <si>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</si>
  <si>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</si>
  <si>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</si>
  <si>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</si>
  <si>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</si>
  <si>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</si>
  <si>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</si>
  <si>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</si>
  <si>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</si>
  <si>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</si>
  <si>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</si>
  <si>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</si>
  <si>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</si>
  <si>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</si>
  <si>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</si>
  <si>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</si>
  <si>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</si>
  <si>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</si>
  <si>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</si>
  <si>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</si>
  <si>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</si>
  <si>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</si>
  <si>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</si>
  <si>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</si>
  <si>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</si>
  <si>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</si>
  <si>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</si>
  <si>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</si>
  <si>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</si>
  <si>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</si>
  <si>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</si>
  <si>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</si>
  <si>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</si>
  <si>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</si>
  <si>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</si>
  <si>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</si>
  <si>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</si>
  <si>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</si>
  <si>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</si>
  <si>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Сумма</t>
  </si>
  <si>
    <t>к решению Сортавальского городского поселения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</si>
  <si>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</si>
  <si>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</si>
  <si>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</si>
  <si>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</si>
  <si>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</si>
  <si>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</si>
  <si>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</si>
  <si>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</si>
  <si>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</t>
  </si>
  <si>
    <t>0111</t>
  </si>
  <si>
    <t>Резервный фонд Сортавальского городского поселения</t>
  </si>
  <si>
    <t>2000070540</t>
  </si>
  <si>
    <t>Резервные средства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</si>
  <si>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</si>
  <si>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</si>
  <si>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</si>
  <si>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</si>
  <si>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</si>
  <si>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</si>
  <si>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</si>
  <si>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</si>
  <si>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</si>
  <si>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Мероприятия по обеспечению первичных мер пожарной безопасности в границах Сортавальского городского поселения</t>
  </si>
  <si>
    <t>2000070620</t>
  </si>
  <si>
    <t>Содержание и ремонт дорог</t>
  </si>
  <si>
    <t>2000070820</t>
  </si>
  <si>
    <t>20С0070320</t>
  </si>
  <si>
    <t>2000070460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</si>
  <si>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</si>
  <si>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</si>
  <si>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</si>
  <si>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</si>
  <si>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</si>
  <si>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</si>
  <si>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</si>
  <si>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</si>
  <si>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</si>
  <si>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</si>
  <si>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</si>
  <si>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</si>
  <si>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</si>
  <si>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</si>
  <si>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</si>
  <si>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</si>
  <si>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</si>
  <si>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320</t>
  </si>
  <si>
    <t>Мероприятия по осуществлению дезинфекции, где проживают малообеспеченные семьи из группы риска</t>
  </si>
  <si>
    <t>0300270170</t>
  </si>
  <si>
    <t>Приобретение товаров, работ, услуг  в пользу граждан в целях их социального обеспечения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</si>
  <si>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</si>
  <si>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</si>
  <si>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</si>
  <si>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</si>
  <si>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и на плановый период 2018 и 2019 годов"</t>
  </si>
  <si>
    <t>"О бюджете Сортавальского городского поселения на 2017 год</t>
  </si>
  <si>
    <t>2018 год</t>
  </si>
  <si>
    <t>2019 год</t>
  </si>
  <si>
    <t>Приложение № 6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</si>
  <si>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плановый период 2018 и 2019 годов</t>
  </si>
  <si>
    <t>тыс.руб.</t>
  </si>
  <si>
    <t>Мероприятия в области земельных отношенийпоселения</t>
  </si>
  <si>
    <t>Мероприятия в области градостроительной деятельности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</si>
</sst>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33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0" fontId="9" fillId="0" borderId="0" xfId="0" applyNumberFormat="1" applyFont="1" applyFill="1" applyAlignment="1">
      <alignment/>
    </xf>
    <xf numFmtId="0" fontId="9" fillId="34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173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73" fontId="8" fillId="34" borderId="21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left" vertical="top" wrapText="1"/>
    </xf>
    <xf numFmtId="14" fontId="10" fillId="33" borderId="0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tabSelected="1" zoomScalePageLayoutView="0" workbookViewId="0" topLeftCell="A106">
      <selection activeCell="R54" sqref="R54:S54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3" customWidth="1"/>
    <col min="7" max="7" width="5.7109375" style="3" customWidth="1"/>
    <col min="8" max="8" width="3.8515625" style="3" customWidth="1"/>
    <col min="9" max="9" width="2.7109375" style="3" customWidth="1"/>
    <col min="10" max="10" width="0.13671875" style="3" customWidth="1"/>
    <col min="11" max="11" width="2.7109375" style="3" customWidth="1"/>
    <col min="12" max="12" width="8.28125" style="3" customWidth="1"/>
    <col min="13" max="13" width="11.7109375" style="3" customWidth="1"/>
    <col min="14" max="14" width="6.7109375" style="3" hidden="1" customWidth="1"/>
    <col min="15" max="15" width="16.421875" style="3" hidden="1" customWidth="1"/>
    <col min="16" max="16" width="9.140625" style="0" customWidth="1"/>
    <col min="17" max="17" width="5.8515625" style="0" customWidth="1"/>
    <col min="18" max="18" width="9.28125" style="0" customWidth="1"/>
    <col min="19" max="19" width="5.28125" style="0" customWidth="1"/>
    <col min="20" max="29" width="9.140625" style="0" customWidth="1"/>
    <col min="30" max="16384" width="0" style="0" hidden="1" customWidth="1"/>
  </cols>
  <sheetData>
    <row r="1" spans="6:21" ht="12.75">
      <c r="F1" s="1"/>
      <c r="G1" s="1"/>
      <c r="H1" s="1"/>
      <c r="I1" s="1"/>
      <c r="J1" s="1"/>
      <c r="K1" s="1" t="s">
        <v>143</v>
      </c>
      <c r="L1" s="1"/>
      <c r="M1" s="1"/>
      <c r="N1" s="1"/>
      <c r="O1" s="1"/>
      <c r="P1" s="3"/>
      <c r="Q1" s="3"/>
      <c r="R1" s="1"/>
      <c r="S1" s="1"/>
      <c r="T1" s="1"/>
      <c r="U1" s="1"/>
    </row>
    <row r="2" spans="6:20" ht="12.75">
      <c r="F2" s="1"/>
      <c r="G2" s="1"/>
      <c r="H2" s="1"/>
      <c r="I2" s="1"/>
      <c r="J2" s="1"/>
      <c r="K2" s="1" t="s">
        <v>85</v>
      </c>
      <c r="L2" s="1"/>
      <c r="M2" s="1"/>
      <c r="N2" s="1"/>
      <c r="O2" s="1"/>
      <c r="P2" s="1"/>
      <c r="Q2" s="1"/>
      <c r="R2" s="1"/>
      <c r="S2" s="1"/>
      <c r="T2" s="1"/>
    </row>
    <row r="3" spans="6:22" ht="12.75">
      <c r="F3" s="1"/>
      <c r="G3" s="1"/>
      <c r="H3" s="1"/>
      <c r="I3" s="1"/>
      <c r="J3" s="1"/>
      <c r="K3" s="1" t="s">
        <v>140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6:22" ht="12.75">
      <c r="F4" s="1"/>
      <c r="G4" s="1"/>
      <c r="H4" s="1"/>
      <c r="I4" s="1"/>
      <c r="J4" s="1"/>
      <c r="K4" s="1" t="s">
        <v>139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6" spans="1:19" s="3" customFormat="1" ht="60" customHeight="1">
      <c r="A6" s="41" t="s">
        <v>144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7" s="3" customFormat="1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6:19" s="3" customFormat="1" ht="13.5" customHeight="1"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21" t="s">
        <v>145</v>
      </c>
      <c r="S8" s="22"/>
    </row>
    <row r="9" spans="1:19" s="3" customFormat="1" ht="43.5" customHeight="1">
      <c r="A9" s="42" t="s">
        <v>1</v>
      </c>
      <c r="B9" s="43"/>
      <c r="C9" s="43"/>
      <c r="D9" s="43"/>
      <c r="E9" s="44"/>
      <c r="F9" s="42" t="s">
        <v>66</v>
      </c>
      <c r="G9" s="43"/>
      <c r="H9" s="44"/>
      <c r="I9" s="42" t="s">
        <v>67</v>
      </c>
      <c r="J9" s="43"/>
      <c r="K9" s="43"/>
      <c r="L9" s="44"/>
      <c r="M9" s="48" t="s">
        <v>68</v>
      </c>
      <c r="N9" s="16" t="s">
        <v>84</v>
      </c>
      <c r="O9" s="16"/>
      <c r="P9" s="50" t="s">
        <v>84</v>
      </c>
      <c r="Q9" s="50"/>
      <c r="R9" s="50"/>
      <c r="S9" s="50"/>
    </row>
    <row r="10" spans="1:19" s="3" customFormat="1" ht="43.5" customHeight="1">
      <c r="A10" s="45"/>
      <c r="B10" s="46"/>
      <c r="C10" s="46"/>
      <c r="D10" s="46"/>
      <c r="E10" s="47"/>
      <c r="F10" s="45"/>
      <c r="G10" s="46"/>
      <c r="H10" s="47"/>
      <c r="I10" s="45"/>
      <c r="J10" s="46"/>
      <c r="K10" s="46"/>
      <c r="L10" s="47"/>
      <c r="M10" s="49"/>
      <c r="N10" s="9"/>
      <c r="O10" s="9"/>
      <c r="P10" s="50" t="s">
        <v>141</v>
      </c>
      <c r="Q10" s="50"/>
      <c r="R10" s="59" t="s">
        <v>142</v>
      </c>
      <c r="S10" s="59"/>
    </row>
    <row r="11" spans="1:19" s="5" customFormat="1" ht="29.25" customHeight="1">
      <c r="A11" s="31" t="s">
        <v>69</v>
      </c>
      <c r="B11" s="31"/>
      <c r="C11" s="31"/>
      <c r="D11" s="31"/>
      <c r="E11" s="31"/>
      <c r="F11" s="32" t="s">
        <v>70</v>
      </c>
      <c r="G11" s="32"/>
      <c r="H11" s="32"/>
      <c r="I11" s="32"/>
      <c r="J11" s="32"/>
      <c r="K11" s="32"/>
      <c r="L11" s="32"/>
      <c r="M11" s="11"/>
      <c r="N11" s="33" t="e">
        <f>N12+N15+N22+#REF!+N28+N25</f>
        <v>#REF!</v>
      </c>
      <c r="O11" s="33"/>
      <c r="P11" s="51">
        <f>SUM(P12+P15+P22+P25+P28)</f>
        <v>16817.800000000003</v>
      </c>
      <c r="Q11" s="51"/>
      <c r="R11" s="53">
        <f>SUM(R12+R15+R22+R25+R28)</f>
        <v>16899.800000000003</v>
      </c>
      <c r="S11" s="53"/>
    </row>
    <row r="12" spans="1:29" s="7" customFormat="1" ht="55.5" customHeight="1">
      <c r="A12" s="24" t="s">
        <v>3</v>
      </c>
      <c r="B12" s="24"/>
      <c r="C12" s="24"/>
      <c r="D12" s="24"/>
      <c r="E12" s="24"/>
      <c r="F12" s="25" t="s">
        <v>2</v>
      </c>
      <c r="G12" s="25"/>
      <c r="H12" s="25"/>
      <c r="I12" s="26"/>
      <c r="J12" s="26"/>
      <c r="K12" s="26"/>
      <c r="L12" s="26"/>
      <c r="M12" s="12"/>
      <c r="N12" s="30">
        <f>1216200</f>
        <v>1216200</v>
      </c>
      <c r="O12" s="30"/>
      <c r="P12" s="29">
        <f>P13</f>
        <v>1708.1</v>
      </c>
      <c r="Q12" s="29"/>
      <c r="R12" s="29">
        <f>R13</f>
        <v>2017.7</v>
      </c>
      <c r="S12" s="29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3" customFormat="1" ht="23.25" customHeight="1">
      <c r="A13" s="28" t="s">
        <v>86</v>
      </c>
      <c r="B13" s="28"/>
      <c r="C13" s="28"/>
      <c r="D13" s="28"/>
      <c r="E13" s="28"/>
      <c r="F13" s="16" t="s">
        <v>2</v>
      </c>
      <c r="G13" s="16"/>
      <c r="H13" s="16"/>
      <c r="I13" s="16" t="s">
        <v>87</v>
      </c>
      <c r="J13" s="16"/>
      <c r="K13" s="16"/>
      <c r="L13" s="16"/>
      <c r="M13" s="13"/>
      <c r="N13" s="17">
        <f>1216200</f>
        <v>1216200</v>
      </c>
      <c r="O13" s="17"/>
      <c r="P13" s="18">
        <f>P14</f>
        <v>1708.1</v>
      </c>
      <c r="Q13" s="18"/>
      <c r="R13" s="18">
        <f>R14</f>
        <v>2017.7</v>
      </c>
      <c r="S13" s="18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3" customFormat="1" ht="37.5" customHeight="1">
      <c r="A14" s="19" t="s">
        <v>5</v>
      </c>
      <c r="B14" s="19"/>
      <c r="C14" s="19"/>
      <c r="D14" s="19"/>
      <c r="E14" s="19"/>
      <c r="F14" s="16" t="s">
        <v>2</v>
      </c>
      <c r="G14" s="16"/>
      <c r="H14" s="16"/>
      <c r="I14" s="16" t="s">
        <v>87</v>
      </c>
      <c r="J14" s="16"/>
      <c r="K14" s="16"/>
      <c r="L14" s="16"/>
      <c r="M14" s="9" t="s">
        <v>4</v>
      </c>
      <c r="N14" s="17">
        <f>1216200</f>
        <v>1216200</v>
      </c>
      <c r="O14" s="17"/>
      <c r="P14" s="18">
        <v>1708.1</v>
      </c>
      <c r="Q14" s="18"/>
      <c r="R14" s="20">
        <v>2017.7</v>
      </c>
      <c r="S14" s="20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7" customFormat="1" ht="88.5" customHeight="1">
      <c r="A15" s="24" t="s">
        <v>7</v>
      </c>
      <c r="B15" s="24"/>
      <c r="C15" s="24"/>
      <c r="D15" s="24"/>
      <c r="E15" s="24"/>
      <c r="F15" s="25" t="s">
        <v>6</v>
      </c>
      <c r="G15" s="25"/>
      <c r="H15" s="25"/>
      <c r="I15" s="26"/>
      <c r="J15" s="26"/>
      <c r="K15" s="26"/>
      <c r="L15" s="26"/>
      <c r="M15" s="12"/>
      <c r="N15" s="30">
        <f>N16+N20</f>
        <v>8982300</v>
      </c>
      <c r="O15" s="30"/>
      <c r="P15" s="29">
        <f>SUM(P16+P20)</f>
        <v>13382.2</v>
      </c>
      <c r="Q15" s="29"/>
      <c r="R15" s="29">
        <f>SUM(R16+R20)</f>
        <v>13043.400000000001</v>
      </c>
      <c r="S15" s="29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3" customFormat="1" ht="33" customHeight="1">
      <c r="A16" s="28" t="s">
        <v>88</v>
      </c>
      <c r="B16" s="28"/>
      <c r="C16" s="28"/>
      <c r="D16" s="28"/>
      <c r="E16" s="28"/>
      <c r="F16" s="16" t="s">
        <v>6</v>
      </c>
      <c r="G16" s="16"/>
      <c r="H16" s="16"/>
      <c r="I16" s="16" t="s">
        <v>89</v>
      </c>
      <c r="J16" s="16"/>
      <c r="K16" s="16"/>
      <c r="L16" s="16"/>
      <c r="M16" s="13"/>
      <c r="N16" s="17">
        <f>N17+N18+N19</f>
        <v>8980300</v>
      </c>
      <c r="O16" s="17"/>
      <c r="P16" s="18">
        <f>SUM(P17:Q19)</f>
        <v>13380.2</v>
      </c>
      <c r="Q16" s="18"/>
      <c r="R16" s="18">
        <f>SUM(R17:S19)</f>
        <v>13041.400000000001</v>
      </c>
      <c r="S16" s="18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3" customFormat="1" ht="31.5" customHeight="1">
      <c r="A17" s="19" t="s">
        <v>5</v>
      </c>
      <c r="B17" s="19"/>
      <c r="C17" s="19"/>
      <c r="D17" s="19"/>
      <c r="E17" s="19"/>
      <c r="F17" s="16" t="s">
        <v>6</v>
      </c>
      <c r="G17" s="16"/>
      <c r="H17" s="16"/>
      <c r="I17" s="16" t="s">
        <v>89</v>
      </c>
      <c r="J17" s="16"/>
      <c r="K17" s="16"/>
      <c r="L17" s="16"/>
      <c r="M17" s="9" t="s">
        <v>4</v>
      </c>
      <c r="N17" s="17">
        <f>7994600</f>
        <v>7994600</v>
      </c>
      <c r="O17" s="17"/>
      <c r="P17" s="18">
        <v>11482.8</v>
      </c>
      <c r="Q17" s="18"/>
      <c r="R17" s="20">
        <v>11429.7</v>
      </c>
      <c r="S17" s="20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3" customFormat="1" ht="47.25" customHeight="1">
      <c r="A18" s="19" t="s">
        <v>9</v>
      </c>
      <c r="B18" s="19"/>
      <c r="C18" s="19"/>
      <c r="D18" s="19"/>
      <c r="E18" s="19"/>
      <c r="F18" s="16" t="s">
        <v>6</v>
      </c>
      <c r="G18" s="16"/>
      <c r="H18" s="16"/>
      <c r="I18" s="16" t="s">
        <v>89</v>
      </c>
      <c r="J18" s="16"/>
      <c r="K18" s="16"/>
      <c r="L18" s="16"/>
      <c r="M18" s="9" t="s">
        <v>8</v>
      </c>
      <c r="N18" s="17">
        <v>982700</v>
      </c>
      <c r="O18" s="17"/>
      <c r="P18" s="18">
        <v>1897.2</v>
      </c>
      <c r="Q18" s="18"/>
      <c r="R18" s="20">
        <v>1611.5</v>
      </c>
      <c r="S18" s="20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3" customFormat="1" ht="27.75" customHeight="1">
      <c r="A19" s="19" t="s">
        <v>12</v>
      </c>
      <c r="B19" s="19"/>
      <c r="C19" s="19"/>
      <c r="D19" s="19"/>
      <c r="E19" s="19"/>
      <c r="F19" s="16" t="s">
        <v>6</v>
      </c>
      <c r="G19" s="16"/>
      <c r="H19" s="16"/>
      <c r="I19" s="16" t="s">
        <v>89</v>
      </c>
      <c r="J19" s="16"/>
      <c r="K19" s="16"/>
      <c r="L19" s="16"/>
      <c r="M19" s="9" t="s">
        <v>11</v>
      </c>
      <c r="N19" s="17">
        <f>3000</f>
        <v>3000</v>
      </c>
      <c r="O19" s="17"/>
      <c r="P19" s="18">
        <v>0.2</v>
      </c>
      <c r="Q19" s="18"/>
      <c r="R19" s="20">
        <v>0.2</v>
      </c>
      <c r="S19" s="20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3" customFormat="1" ht="95.25" customHeight="1">
      <c r="A20" s="28" t="s">
        <v>90</v>
      </c>
      <c r="B20" s="28"/>
      <c r="C20" s="28"/>
      <c r="D20" s="28"/>
      <c r="E20" s="28"/>
      <c r="F20" s="16" t="s">
        <v>6</v>
      </c>
      <c r="G20" s="16"/>
      <c r="H20" s="16"/>
      <c r="I20" s="16" t="s">
        <v>91</v>
      </c>
      <c r="J20" s="16"/>
      <c r="K20" s="16"/>
      <c r="L20" s="16"/>
      <c r="M20" s="13"/>
      <c r="N20" s="17">
        <f>2000</f>
        <v>2000</v>
      </c>
      <c r="O20" s="17"/>
      <c r="P20" s="18">
        <f>N20/1000</f>
        <v>2</v>
      </c>
      <c r="Q20" s="18"/>
      <c r="R20" s="18">
        <v>2</v>
      </c>
      <c r="S20" s="18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3" customFormat="1" ht="47.25" customHeight="1">
      <c r="A21" s="19" t="s">
        <v>9</v>
      </c>
      <c r="B21" s="19"/>
      <c r="C21" s="19"/>
      <c r="D21" s="19"/>
      <c r="E21" s="19"/>
      <c r="F21" s="16" t="s">
        <v>6</v>
      </c>
      <c r="G21" s="16"/>
      <c r="H21" s="16"/>
      <c r="I21" s="16" t="s">
        <v>91</v>
      </c>
      <c r="J21" s="16"/>
      <c r="K21" s="16"/>
      <c r="L21" s="16"/>
      <c r="M21" s="9" t="s">
        <v>8</v>
      </c>
      <c r="N21" s="17">
        <f>2000</f>
        <v>2000</v>
      </c>
      <c r="O21" s="17"/>
      <c r="P21" s="18">
        <f>N21/1000</f>
        <v>2</v>
      </c>
      <c r="Q21" s="18"/>
      <c r="R21" s="20">
        <v>2</v>
      </c>
      <c r="S21" s="20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7" customFormat="1" ht="66.75" customHeight="1">
      <c r="A22" s="24" t="s">
        <v>14</v>
      </c>
      <c r="B22" s="24"/>
      <c r="C22" s="24"/>
      <c r="D22" s="24"/>
      <c r="E22" s="24"/>
      <c r="F22" s="25" t="s">
        <v>13</v>
      </c>
      <c r="G22" s="25"/>
      <c r="H22" s="25"/>
      <c r="I22" s="26"/>
      <c r="J22" s="26"/>
      <c r="K22" s="26"/>
      <c r="L22" s="26"/>
      <c r="M22" s="12"/>
      <c r="N22" s="30">
        <f>252700</f>
        <v>252700</v>
      </c>
      <c r="O22" s="30"/>
      <c r="P22" s="29">
        <f>P23</f>
        <v>251.6</v>
      </c>
      <c r="Q22" s="29"/>
      <c r="R22" s="29">
        <f>R23</f>
        <v>251.6</v>
      </c>
      <c r="S22" s="29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3" customFormat="1" ht="47.25" customHeight="1">
      <c r="A23" s="28" t="s">
        <v>92</v>
      </c>
      <c r="B23" s="28"/>
      <c r="C23" s="28"/>
      <c r="D23" s="28"/>
      <c r="E23" s="28"/>
      <c r="F23" s="16" t="s">
        <v>13</v>
      </c>
      <c r="G23" s="16"/>
      <c r="H23" s="16"/>
      <c r="I23" s="16" t="s">
        <v>93</v>
      </c>
      <c r="J23" s="16"/>
      <c r="K23" s="16"/>
      <c r="L23" s="16"/>
      <c r="M23" s="13"/>
      <c r="N23" s="17">
        <f>252700</f>
        <v>252700</v>
      </c>
      <c r="O23" s="17"/>
      <c r="P23" s="18">
        <f>P24</f>
        <v>251.6</v>
      </c>
      <c r="Q23" s="18"/>
      <c r="R23" s="18">
        <f>R24</f>
        <v>251.6</v>
      </c>
      <c r="S23" s="18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3" customFormat="1" ht="24" customHeight="1">
      <c r="A24" s="19" t="s">
        <v>16</v>
      </c>
      <c r="B24" s="19"/>
      <c r="C24" s="19"/>
      <c r="D24" s="19"/>
      <c r="E24" s="19"/>
      <c r="F24" s="16" t="s">
        <v>13</v>
      </c>
      <c r="G24" s="16"/>
      <c r="H24" s="16"/>
      <c r="I24" s="16" t="s">
        <v>93</v>
      </c>
      <c r="J24" s="16"/>
      <c r="K24" s="16"/>
      <c r="L24" s="16"/>
      <c r="M24" s="9" t="s">
        <v>15</v>
      </c>
      <c r="N24" s="17">
        <f>252700</f>
        <v>252700</v>
      </c>
      <c r="O24" s="17"/>
      <c r="P24" s="18">
        <v>251.6</v>
      </c>
      <c r="Q24" s="18"/>
      <c r="R24" s="20">
        <v>251.6</v>
      </c>
      <c r="S24" s="20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7" customFormat="1" ht="29.25" customHeight="1">
      <c r="A25" s="24" t="s">
        <v>94</v>
      </c>
      <c r="B25" s="24"/>
      <c r="C25" s="24"/>
      <c r="D25" s="24"/>
      <c r="E25" s="24"/>
      <c r="F25" s="26" t="s">
        <v>95</v>
      </c>
      <c r="G25" s="26"/>
      <c r="H25" s="26"/>
      <c r="I25" s="26"/>
      <c r="J25" s="26"/>
      <c r="K25" s="26"/>
      <c r="L25" s="26"/>
      <c r="M25" s="12"/>
      <c r="N25" s="30">
        <f>N26</f>
        <v>1882900</v>
      </c>
      <c r="O25" s="30"/>
      <c r="P25" s="29">
        <f>P26</f>
        <v>100</v>
      </c>
      <c r="Q25" s="29"/>
      <c r="R25" s="29">
        <f>R26</f>
        <v>100</v>
      </c>
      <c r="S25" s="29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3" customFormat="1" ht="32.25" customHeight="1">
      <c r="A26" s="28" t="s">
        <v>96</v>
      </c>
      <c r="B26" s="28"/>
      <c r="C26" s="28"/>
      <c r="D26" s="28"/>
      <c r="E26" s="28"/>
      <c r="F26" s="27" t="s">
        <v>95</v>
      </c>
      <c r="G26" s="27"/>
      <c r="H26" s="27"/>
      <c r="I26" s="16" t="s">
        <v>97</v>
      </c>
      <c r="J26" s="16"/>
      <c r="K26" s="16"/>
      <c r="L26" s="16"/>
      <c r="M26" s="13"/>
      <c r="N26" s="17">
        <f>N27</f>
        <v>1882900</v>
      </c>
      <c r="O26" s="17"/>
      <c r="P26" s="18">
        <f>P27</f>
        <v>100</v>
      </c>
      <c r="Q26" s="18"/>
      <c r="R26" s="18">
        <f>R27</f>
        <v>100</v>
      </c>
      <c r="S26" s="18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" customFormat="1" ht="29.25" customHeight="1">
      <c r="A27" s="19" t="s">
        <v>98</v>
      </c>
      <c r="B27" s="19"/>
      <c r="C27" s="19"/>
      <c r="D27" s="19"/>
      <c r="E27" s="19"/>
      <c r="F27" s="27" t="s">
        <v>95</v>
      </c>
      <c r="G27" s="27"/>
      <c r="H27" s="27"/>
      <c r="I27" s="16" t="s">
        <v>97</v>
      </c>
      <c r="J27" s="16"/>
      <c r="K27" s="16"/>
      <c r="L27" s="16"/>
      <c r="M27" s="9">
        <v>870</v>
      </c>
      <c r="N27" s="17">
        <v>1882900</v>
      </c>
      <c r="O27" s="17"/>
      <c r="P27" s="18">
        <v>100</v>
      </c>
      <c r="Q27" s="18"/>
      <c r="R27" s="20">
        <v>100</v>
      </c>
      <c r="S27" s="20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7" customFormat="1" ht="30" customHeight="1">
      <c r="A28" s="24" t="s">
        <v>18</v>
      </c>
      <c r="B28" s="24"/>
      <c r="C28" s="24"/>
      <c r="D28" s="24"/>
      <c r="E28" s="24"/>
      <c r="F28" s="25" t="s">
        <v>17</v>
      </c>
      <c r="G28" s="25"/>
      <c r="H28" s="25"/>
      <c r="I28" s="26"/>
      <c r="J28" s="26"/>
      <c r="K28" s="26"/>
      <c r="L28" s="26"/>
      <c r="M28" s="12"/>
      <c r="N28" s="30" t="e">
        <f>N34+#REF!</f>
        <v>#REF!</v>
      </c>
      <c r="O28" s="30"/>
      <c r="P28" s="29">
        <f>P29+P31+P33+P35+P38</f>
        <v>1375.8999999999999</v>
      </c>
      <c r="Q28" s="29"/>
      <c r="R28" s="29">
        <f>R29+R31+R33+R35+R38</f>
        <v>1487.1</v>
      </c>
      <c r="S28" s="29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3" customFormat="1" ht="47.25" customHeight="1">
      <c r="A29" s="28" t="s">
        <v>64</v>
      </c>
      <c r="B29" s="28"/>
      <c r="C29" s="28"/>
      <c r="D29" s="28"/>
      <c r="E29" s="28"/>
      <c r="F29" s="16" t="s">
        <v>17</v>
      </c>
      <c r="G29" s="16"/>
      <c r="H29" s="16"/>
      <c r="I29" s="16" t="s">
        <v>99</v>
      </c>
      <c r="J29" s="16"/>
      <c r="K29" s="16"/>
      <c r="L29" s="16"/>
      <c r="M29" s="9"/>
      <c r="N29" s="17">
        <v>84000</v>
      </c>
      <c r="O29" s="17"/>
      <c r="P29" s="18">
        <f>P30</f>
        <v>86.1</v>
      </c>
      <c r="Q29" s="18"/>
      <c r="R29" s="18">
        <f>R30</f>
        <v>90.4</v>
      </c>
      <c r="S29" s="18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3" customFormat="1" ht="48.75" customHeight="1">
      <c r="A30" s="19" t="s">
        <v>9</v>
      </c>
      <c r="B30" s="19"/>
      <c r="C30" s="19"/>
      <c r="D30" s="19"/>
      <c r="E30" s="19"/>
      <c r="F30" s="16" t="s">
        <v>17</v>
      </c>
      <c r="G30" s="16"/>
      <c r="H30" s="16"/>
      <c r="I30" s="16" t="s">
        <v>99</v>
      </c>
      <c r="J30" s="16"/>
      <c r="K30" s="16"/>
      <c r="L30" s="16"/>
      <c r="M30" s="13" t="s">
        <v>8</v>
      </c>
      <c r="N30" s="17">
        <v>358500</v>
      </c>
      <c r="O30" s="17"/>
      <c r="P30" s="18">
        <v>86.1</v>
      </c>
      <c r="Q30" s="18"/>
      <c r="R30" s="20">
        <v>90.4</v>
      </c>
      <c r="S30" s="20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3" customFormat="1" ht="45" customHeight="1">
      <c r="A31" s="28" t="s">
        <v>65</v>
      </c>
      <c r="B31" s="28"/>
      <c r="C31" s="28"/>
      <c r="D31" s="28"/>
      <c r="E31" s="28"/>
      <c r="F31" s="16" t="s">
        <v>17</v>
      </c>
      <c r="G31" s="16"/>
      <c r="H31" s="16"/>
      <c r="I31" s="16" t="s">
        <v>100</v>
      </c>
      <c r="J31" s="16"/>
      <c r="K31" s="16"/>
      <c r="L31" s="16"/>
      <c r="M31" s="9"/>
      <c r="N31" s="17">
        <v>358500</v>
      </c>
      <c r="O31" s="17"/>
      <c r="P31" s="18">
        <f>P32</f>
        <v>351.2</v>
      </c>
      <c r="Q31" s="18"/>
      <c r="R31" s="18">
        <f>R32</f>
        <v>368.8</v>
      </c>
      <c r="S31" s="18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3" customFormat="1" ht="48.75" customHeight="1">
      <c r="A32" s="19" t="s">
        <v>9</v>
      </c>
      <c r="B32" s="19"/>
      <c r="C32" s="19"/>
      <c r="D32" s="19"/>
      <c r="E32" s="19"/>
      <c r="F32" s="16" t="s">
        <v>17</v>
      </c>
      <c r="G32" s="16"/>
      <c r="H32" s="16"/>
      <c r="I32" s="16" t="s">
        <v>100</v>
      </c>
      <c r="J32" s="16"/>
      <c r="K32" s="16"/>
      <c r="L32" s="16"/>
      <c r="M32" s="13" t="s">
        <v>8</v>
      </c>
      <c r="N32" s="17">
        <v>44200</v>
      </c>
      <c r="O32" s="17"/>
      <c r="P32" s="18">
        <v>351.2</v>
      </c>
      <c r="Q32" s="18"/>
      <c r="R32" s="20">
        <v>368.8</v>
      </c>
      <c r="S32" s="20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3" customFormat="1" ht="45.75" customHeight="1">
      <c r="A33" s="28" t="s">
        <v>101</v>
      </c>
      <c r="B33" s="28"/>
      <c r="C33" s="28"/>
      <c r="D33" s="28"/>
      <c r="E33" s="28"/>
      <c r="F33" s="16" t="s">
        <v>17</v>
      </c>
      <c r="G33" s="16"/>
      <c r="H33" s="16"/>
      <c r="I33" s="16" t="s">
        <v>102</v>
      </c>
      <c r="J33" s="16"/>
      <c r="K33" s="16"/>
      <c r="L33" s="16"/>
      <c r="M33" s="9"/>
      <c r="N33" s="17">
        <v>44200</v>
      </c>
      <c r="O33" s="17"/>
      <c r="P33" s="18">
        <f>P34</f>
        <v>58.7</v>
      </c>
      <c r="Q33" s="18"/>
      <c r="R33" s="18">
        <f>R34</f>
        <v>61.6</v>
      </c>
      <c r="S33" s="18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3" customFormat="1" ht="51.75" customHeight="1">
      <c r="A34" s="19" t="s">
        <v>9</v>
      </c>
      <c r="B34" s="19"/>
      <c r="C34" s="19"/>
      <c r="D34" s="19"/>
      <c r="E34" s="19"/>
      <c r="F34" s="16" t="s">
        <v>17</v>
      </c>
      <c r="G34" s="16"/>
      <c r="H34" s="16"/>
      <c r="I34" s="16" t="s">
        <v>102</v>
      </c>
      <c r="J34" s="16"/>
      <c r="K34" s="16"/>
      <c r="L34" s="16"/>
      <c r="M34" s="13" t="s">
        <v>8</v>
      </c>
      <c r="N34" s="17">
        <f>N35+N36</f>
        <v>1700300</v>
      </c>
      <c r="O34" s="17"/>
      <c r="P34" s="18">
        <v>58.7</v>
      </c>
      <c r="Q34" s="18"/>
      <c r="R34" s="20">
        <v>61.6</v>
      </c>
      <c r="S34" s="20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3" customFormat="1" ht="71.25" customHeight="1">
      <c r="A35" s="28" t="s">
        <v>103</v>
      </c>
      <c r="B35" s="28"/>
      <c r="C35" s="28"/>
      <c r="D35" s="28"/>
      <c r="E35" s="28"/>
      <c r="F35" s="16" t="s">
        <v>17</v>
      </c>
      <c r="G35" s="16"/>
      <c r="H35" s="16"/>
      <c r="I35" s="16" t="s">
        <v>104</v>
      </c>
      <c r="J35" s="16"/>
      <c r="K35" s="16"/>
      <c r="L35" s="16"/>
      <c r="M35" s="9"/>
      <c r="N35" s="17">
        <f>1575300</f>
        <v>1575300</v>
      </c>
      <c r="O35" s="17"/>
      <c r="P35" s="18">
        <f>P36+P37</f>
        <v>868.4</v>
      </c>
      <c r="Q35" s="18"/>
      <c r="R35" s="18">
        <f>R36+R37</f>
        <v>954.8</v>
      </c>
      <c r="S35" s="18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3" customFormat="1" ht="47.25" customHeight="1">
      <c r="A36" s="19" t="s">
        <v>9</v>
      </c>
      <c r="B36" s="19"/>
      <c r="C36" s="19"/>
      <c r="D36" s="19"/>
      <c r="E36" s="19"/>
      <c r="F36" s="16" t="s">
        <v>17</v>
      </c>
      <c r="G36" s="16"/>
      <c r="H36" s="16"/>
      <c r="I36" s="16" t="s">
        <v>104</v>
      </c>
      <c r="J36" s="16"/>
      <c r="K36" s="16"/>
      <c r="L36" s="16"/>
      <c r="M36" s="9">
        <v>240</v>
      </c>
      <c r="N36" s="17">
        <f>125000</f>
        <v>125000</v>
      </c>
      <c r="O36" s="17"/>
      <c r="P36" s="18">
        <v>765.6</v>
      </c>
      <c r="Q36" s="18"/>
      <c r="R36" s="20">
        <v>852</v>
      </c>
      <c r="S36" s="20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3" customFormat="1" ht="27" customHeight="1">
      <c r="A37" s="19" t="s">
        <v>12</v>
      </c>
      <c r="B37" s="19"/>
      <c r="C37" s="19"/>
      <c r="D37" s="19"/>
      <c r="E37" s="19"/>
      <c r="F37" s="27" t="s">
        <v>17</v>
      </c>
      <c r="G37" s="27"/>
      <c r="H37" s="27"/>
      <c r="I37" s="16" t="s">
        <v>104</v>
      </c>
      <c r="J37" s="16"/>
      <c r="K37" s="16"/>
      <c r="L37" s="16"/>
      <c r="M37" s="9">
        <v>850</v>
      </c>
      <c r="N37" s="14"/>
      <c r="O37" s="14"/>
      <c r="P37" s="18">
        <v>102.8</v>
      </c>
      <c r="Q37" s="18"/>
      <c r="R37" s="20">
        <v>102.8</v>
      </c>
      <c r="S37" s="20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3" customFormat="1" ht="33.75" customHeight="1">
      <c r="A38" s="28" t="s">
        <v>105</v>
      </c>
      <c r="B38" s="28"/>
      <c r="C38" s="28"/>
      <c r="D38" s="28"/>
      <c r="E38" s="28"/>
      <c r="F38" s="27" t="s">
        <v>17</v>
      </c>
      <c r="G38" s="27"/>
      <c r="H38" s="27"/>
      <c r="I38" s="16">
        <v>2000080970</v>
      </c>
      <c r="J38" s="16"/>
      <c r="K38" s="16"/>
      <c r="L38" s="16"/>
      <c r="M38" s="9"/>
      <c r="N38" s="14"/>
      <c r="O38" s="14"/>
      <c r="P38" s="18">
        <f>P39</f>
        <v>11.5</v>
      </c>
      <c r="Q38" s="18"/>
      <c r="R38" s="18">
        <f>R39</f>
        <v>11.5</v>
      </c>
      <c r="S38" s="18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3" customFormat="1" ht="36" customHeight="1">
      <c r="A39" s="19" t="s">
        <v>10</v>
      </c>
      <c r="B39" s="19"/>
      <c r="C39" s="19"/>
      <c r="D39" s="19"/>
      <c r="E39" s="19"/>
      <c r="F39" s="27" t="s">
        <v>17</v>
      </c>
      <c r="G39" s="27"/>
      <c r="H39" s="27"/>
      <c r="I39" s="16">
        <v>2000080970</v>
      </c>
      <c r="J39" s="16"/>
      <c r="K39" s="16"/>
      <c r="L39" s="16"/>
      <c r="M39" s="9">
        <v>330</v>
      </c>
      <c r="N39" s="14"/>
      <c r="O39" s="14"/>
      <c r="P39" s="18">
        <v>11.5</v>
      </c>
      <c r="Q39" s="18"/>
      <c r="R39" s="20">
        <v>11.5</v>
      </c>
      <c r="S39" s="20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7" customFormat="1" ht="37.5" customHeight="1">
      <c r="A40" s="31" t="s">
        <v>71</v>
      </c>
      <c r="B40" s="31"/>
      <c r="C40" s="31"/>
      <c r="D40" s="31"/>
      <c r="E40" s="31"/>
      <c r="F40" s="32" t="s">
        <v>72</v>
      </c>
      <c r="G40" s="32"/>
      <c r="H40" s="32"/>
      <c r="I40" s="32"/>
      <c r="J40" s="32"/>
      <c r="K40" s="32"/>
      <c r="L40" s="32"/>
      <c r="M40" s="11"/>
      <c r="N40" s="33">
        <f>N41+N44</f>
        <v>155000</v>
      </c>
      <c r="O40" s="33"/>
      <c r="P40" s="52">
        <f>P41+P44</f>
        <v>113.5</v>
      </c>
      <c r="Q40" s="52"/>
      <c r="R40" s="52">
        <f>R41+R44</f>
        <v>119.2</v>
      </c>
      <c r="S40" s="52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7" customFormat="1" ht="59.25" customHeight="1">
      <c r="A41" s="24" t="s">
        <v>20</v>
      </c>
      <c r="B41" s="24"/>
      <c r="C41" s="24"/>
      <c r="D41" s="24"/>
      <c r="E41" s="24"/>
      <c r="F41" s="25" t="s">
        <v>19</v>
      </c>
      <c r="G41" s="25"/>
      <c r="H41" s="25"/>
      <c r="I41" s="26"/>
      <c r="J41" s="26"/>
      <c r="K41" s="26"/>
      <c r="L41" s="26"/>
      <c r="M41" s="12"/>
      <c r="N41" s="30">
        <f>50000</f>
        <v>50000</v>
      </c>
      <c r="O41" s="30"/>
      <c r="P41" s="29">
        <f>P42</f>
        <v>51.7</v>
      </c>
      <c r="Q41" s="29"/>
      <c r="R41" s="29">
        <f>R42</f>
        <v>54.3</v>
      </c>
      <c r="S41" s="29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s="3" customFormat="1" ht="59.25" customHeight="1">
      <c r="A42" s="28" t="s">
        <v>106</v>
      </c>
      <c r="B42" s="28"/>
      <c r="C42" s="28"/>
      <c r="D42" s="28"/>
      <c r="E42" s="28"/>
      <c r="F42" s="16" t="s">
        <v>19</v>
      </c>
      <c r="G42" s="16"/>
      <c r="H42" s="16"/>
      <c r="I42" s="16" t="s">
        <v>107</v>
      </c>
      <c r="J42" s="16"/>
      <c r="K42" s="16"/>
      <c r="L42" s="16"/>
      <c r="M42" s="13"/>
      <c r="N42" s="17">
        <f>50000</f>
        <v>50000</v>
      </c>
      <c r="O42" s="17"/>
      <c r="P42" s="18">
        <f>P43</f>
        <v>51.7</v>
      </c>
      <c r="Q42" s="18"/>
      <c r="R42" s="18">
        <f>R43</f>
        <v>54.3</v>
      </c>
      <c r="S42" s="18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3" customFormat="1" ht="47.25" customHeight="1">
      <c r="A43" s="19" t="s">
        <v>9</v>
      </c>
      <c r="B43" s="19"/>
      <c r="C43" s="19"/>
      <c r="D43" s="19"/>
      <c r="E43" s="19"/>
      <c r="F43" s="16" t="s">
        <v>19</v>
      </c>
      <c r="G43" s="16"/>
      <c r="H43" s="16"/>
      <c r="I43" s="16" t="s">
        <v>107</v>
      </c>
      <c r="J43" s="16"/>
      <c r="K43" s="16"/>
      <c r="L43" s="16"/>
      <c r="M43" s="9" t="s">
        <v>8</v>
      </c>
      <c r="N43" s="17">
        <f>50000</f>
        <v>50000</v>
      </c>
      <c r="O43" s="17"/>
      <c r="P43" s="18">
        <v>51.7</v>
      </c>
      <c r="Q43" s="18"/>
      <c r="R43" s="20">
        <v>54.3</v>
      </c>
      <c r="S43" s="20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8" s="7" customFormat="1" ht="45" customHeight="1">
      <c r="A44" s="24" t="s">
        <v>22</v>
      </c>
      <c r="B44" s="24"/>
      <c r="C44" s="24"/>
      <c r="D44" s="24"/>
      <c r="E44" s="24"/>
      <c r="F44" s="25" t="s">
        <v>21</v>
      </c>
      <c r="G44" s="25"/>
      <c r="H44" s="25"/>
      <c r="I44" s="26"/>
      <c r="J44" s="26"/>
      <c r="K44" s="26"/>
      <c r="L44" s="26"/>
      <c r="M44" s="12"/>
      <c r="N44" s="30">
        <f>105000</f>
        <v>105000</v>
      </c>
      <c r="O44" s="30"/>
      <c r="P44" s="29">
        <f>P45</f>
        <v>61.8</v>
      </c>
      <c r="Q44" s="29"/>
      <c r="R44" s="29">
        <f>R45</f>
        <v>64.9</v>
      </c>
      <c r="S44" s="29"/>
      <c r="T44" s="6"/>
      <c r="U44" s="6"/>
      <c r="V44" s="6"/>
      <c r="W44" s="6"/>
      <c r="X44" s="6"/>
      <c r="Y44" s="6"/>
      <c r="Z44" s="6"/>
      <c r="AA44" s="6"/>
      <c r="AB44" s="6"/>
    </row>
    <row r="45" spans="1:19" s="8" customFormat="1" ht="45.75" customHeight="1">
      <c r="A45" s="28" t="s">
        <v>108</v>
      </c>
      <c r="B45" s="28"/>
      <c r="C45" s="28"/>
      <c r="D45" s="28"/>
      <c r="E45" s="28"/>
      <c r="F45" s="34" t="s">
        <v>21</v>
      </c>
      <c r="G45" s="34"/>
      <c r="H45" s="34"/>
      <c r="I45" s="16">
        <v>2000070570</v>
      </c>
      <c r="J45" s="16"/>
      <c r="K45" s="16"/>
      <c r="L45" s="16"/>
      <c r="M45" s="15"/>
      <c r="N45" s="35">
        <f>105000</f>
        <v>105000</v>
      </c>
      <c r="O45" s="35"/>
      <c r="P45" s="18">
        <f>P46</f>
        <v>61.8</v>
      </c>
      <c r="Q45" s="18"/>
      <c r="R45" s="18">
        <f>R46</f>
        <v>64.9</v>
      </c>
      <c r="S45" s="18"/>
    </row>
    <row r="46" spans="1:29" s="3" customFormat="1" ht="51" customHeight="1">
      <c r="A46" s="19" t="s">
        <v>9</v>
      </c>
      <c r="B46" s="19"/>
      <c r="C46" s="19"/>
      <c r="D46" s="19"/>
      <c r="E46" s="19"/>
      <c r="F46" s="16" t="s">
        <v>21</v>
      </c>
      <c r="G46" s="16"/>
      <c r="H46" s="16"/>
      <c r="I46" s="16">
        <v>2000070570</v>
      </c>
      <c r="J46" s="16"/>
      <c r="K46" s="16"/>
      <c r="L46" s="16"/>
      <c r="M46" s="9" t="s">
        <v>8</v>
      </c>
      <c r="N46" s="17">
        <f>105000</f>
        <v>105000</v>
      </c>
      <c r="O46" s="17"/>
      <c r="P46" s="18">
        <v>61.8</v>
      </c>
      <c r="Q46" s="18"/>
      <c r="R46" s="20">
        <v>64.9</v>
      </c>
      <c r="S46" s="20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7" customFormat="1" ht="28.5" customHeight="1">
      <c r="A47" s="31" t="s">
        <v>73</v>
      </c>
      <c r="B47" s="31"/>
      <c r="C47" s="31"/>
      <c r="D47" s="31"/>
      <c r="E47" s="31"/>
      <c r="F47" s="32" t="s">
        <v>74</v>
      </c>
      <c r="G47" s="32"/>
      <c r="H47" s="32"/>
      <c r="I47" s="32"/>
      <c r="J47" s="32"/>
      <c r="K47" s="32"/>
      <c r="L47" s="32"/>
      <c r="M47" s="11"/>
      <c r="N47" s="33" t="e">
        <f>N48+N53</f>
        <v>#REF!</v>
      </c>
      <c r="O47" s="33"/>
      <c r="P47" s="53">
        <f>P48+P53</f>
        <v>22374.199999999997</v>
      </c>
      <c r="Q47" s="53"/>
      <c r="R47" s="53">
        <f>R48+R53</f>
        <v>17616.300000000003</v>
      </c>
      <c r="S47" s="53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s="7" customFormat="1" ht="33.75" customHeight="1">
      <c r="A48" s="24" t="s">
        <v>24</v>
      </c>
      <c r="B48" s="24"/>
      <c r="C48" s="24"/>
      <c r="D48" s="24"/>
      <c r="E48" s="24"/>
      <c r="F48" s="25" t="s">
        <v>23</v>
      </c>
      <c r="G48" s="25"/>
      <c r="H48" s="25"/>
      <c r="I48" s="26"/>
      <c r="J48" s="26"/>
      <c r="K48" s="26"/>
      <c r="L48" s="26"/>
      <c r="M48" s="12"/>
      <c r="N48" s="30" t="e">
        <f>N49+#REF!+#REF!</f>
        <v>#REF!</v>
      </c>
      <c r="O48" s="30"/>
      <c r="P48" s="29">
        <f>SUM(P49)+P51</f>
        <v>15461.199999999999</v>
      </c>
      <c r="Q48" s="29"/>
      <c r="R48" s="29">
        <f>SUM(R49)+R51</f>
        <v>10736.300000000001</v>
      </c>
      <c r="S48" s="29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s="3" customFormat="1" ht="36" customHeight="1">
      <c r="A49" s="28" t="s">
        <v>25</v>
      </c>
      <c r="B49" s="28"/>
      <c r="C49" s="28"/>
      <c r="D49" s="28"/>
      <c r="E49" s="28"/>
      <c r="F49" s="16" t="s">
        <v>23</v>
      </c>
      <c r="G49" s="16"/>
      <c r="H49" s="16"/>
      <c r="I49" s="16" t="s">
        <v>109</v>
      </c>
      <c r="J49" s="16"/>
      <c r="K49" s="16"/>
      <c r="L49" s="16"/>
      <c r="M49" s="13"/>
      <c r="N49" s="17">
        <f>N50+N51</f>
        <v>16059000</v>
      </c>
      <c r="O49" s="17"/>
      <c r="P49" s="18">
        <f>P50</f>
        <v>316.8</v>
      </c>
      <c r="Q49" s="18"/>
      <c r="R49" s="18">
        <f>R50</f>
        <v>332.7</v>
      </c>
      <c r="S49" s="18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s="3" customFormat="1" ht="50.25" customHeight="1">
      <c r="A50" s="19" t="s">
        <v>9</v>
      </c>
      <c r="B50" s="19"/>
      <c r="C50" s="19"/>
      <c r="D50" s="19"/>
      <c r="E50" s="19"/>
      <c r="F50" s="16" t="s">
        <v>23</v>
      </c>
      <c r="G50" s="16"/>
      <c r="H50" s="16"/>
      <c r="I50" s="16" t="s">
        <v>109</v>
      </c>
      <c r="J50" s="16"/>
      <c r="K50" s="16"/>
      <c r="L50" s="16"/>
      <c r="M50" s="9" t="s">
        <v>8</v>
      </c>
      <c r="N50" s="17">
        <f>13709000</f>
        <v>13709000</v>
      </c>
      <c r="O50" s="17"/>
      <c r="P50" s="18">
        <v>316.8</v>
      </c>
      <c r="Q50" s="18"/>
      <c r="R50" s="20">
        <v>332.7</v>
      </c>
      <c r="S50" s="20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3" customFormat="1" ht="27.75" customHeight="1">
      <c r="A51" s="28" t="s">
        <v>110</v>
      </c>
      <c r="B51" s="28"/>
      <c r="C51" s="28"/>
      <c r="D51" s="28"/>
      <c r="E51" s="28"/>
      <c r="F51" s="16" t="s">
        <v>23</v>
      </c>
      <c r="G51" s="16"/>
      <c r="H51" s="16"/>
      <c r="I51" s="16" t="s">
        <v>111</v>
      </c>
      <c r="J51" s="16"/>
      <c r="K51" s="16"/>
      <c r="L51" s="16"/>
      <c r="M51" s="9"/>
      <c r="N51" s="17">
        <f>2350000</f>
        <v>2350000</v>
      </c>
      <c r="O51" s="17"/>
      <c r="P51" s="18">
        <f>P52</f>
        <v>15144.4</v>
      </c>
      <c r="Q51" s="18"/>
      <c r="R51" s="18">
        <f>R52</f>
        <v>10403.6</v>
      </c>
      <c r="S51" s="18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3" customFormat="1" ht="50.25" customHeight="1">
      <c r="A52" s="19" t="s">
        <v>9</v>
      </c>
      <c r="B52" s="19"/>
      <c r="C52" s="19"/>
      <c r="D52" s="19"/>
      <c r="E52" s="19"/>
      <c r="F52" s="27" t="s">
        <v>23</v>
      </c>
      <c r="G52" s="27"/>
      <c r="H52" s="27"/>
      <c r="I52" s="16" t="s">
        <v>111</v>
      </c>
      <c r="J52" s="16"/>
      <c r="K52" s="16"/>
      <c r="L52" s="16"/>
      <c r="M52" s="9">
        <v>240</v>
      </c>
      <c r="N52" s="14"/>
      <c r="O52" s="14"/>
      <c r="P52" s="18">
        <v>15144.4</v>
      </c>
      <c r="Q52" s="18"/>
      <c r="R52" s="20">
        <v>10403.6</v>
      </c>
      <c r="S52" s="20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7" customFormat="1" ht="35.25" customHeight="1">
      <c r="A53" s="24" t="s">
        <v>27</v>
      </c>
      <c r="B53" s="24"/>
      <c r="C53" s="24"/>
      <c r="D53" s="24"/>
      <c r="E53" s="24"/>
      <c r="F53" s="25" t="s">
        <v>26</v>
      </c>
      <c r="G53" s="25"/>
      <c r="H53" s="25"/>
      <c r="I53" s="26"/>
      <c r="J53" s="26"/>
      <c r="K53" s="26"/>
      <c r="L53" s="26"/>
      <c r="M53" s="12"/>
      <c r="N53" s="30" t="e">
        <f>N54+N58</f>
        <v>#REF!</v>
      </c>
      <c r="O53" s="30"/>
      <c r="P53" s="29">
        <f>P54+P57+P59</f>
        <v>6913</v>
      </c>
      <c r="Q53" s="29"/>
      <c r="R53" s="29">
        <f>R54+R57+R59</f>
        <v>6880</v>
      </c>
      <c r="S53" s="29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s="3" customFormat="1" ht="50.25" customHeight="1">
      <c r="A54" s="19" t="s">
        <v>28</v>
      </c>
      <c r="B54" s="19"/>
      <c r="C54" s="19"/>
      <c r="D54" s="19"/>
      <c r="E54" s="19"/>
      <c r="F54" s="16" t="s">
        <v>26</v>
      </c>
      <c r="G54" s="16"/>
      <c r="H54" s="16"/>
      <c r="I54" s="16" t="s">
        <v>112</v>
      </c>
      <c r="J54" s="16"/>
      <c r="K54" s="16"/>
      <c r="L54" s="16"/>
      <c r="M54" s="13"/>
      <c r="N54" s="17">
        <f>N55+N56+N57</f>
        <v>5281000</v>
      </c>
      <c r="O54" s="17"/>
      <c r="P54" s="18">
        <f>P55+P56</f>
        <v>6413</v>
      </c>
      <c r="Q54" s="18"/>
      <c r="R54" s="18">
        <f>R55+R56</f>
        <v>6380</v>
      </c>
      <c r="S54" s="18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3" customFormat="1" ht="31.5" customHeight="1">
      <c r="A55" s="36" t="s">
        <v>30</v>
      </c>
      <c r="B55" s="37"/>
      <c r="C55" s="37"/>
      <c r="D55" s="37"/>
      <c r="E55" s="38"/>
      <c r="F55" s="16" t="s">
        <v>26</v>
      </c>
      <c r="G55" s="16"/>
      <c r="H55" s="16"/>
      <c r="I55" s="16" t="s">
        <v>112</v>
      </c>
      <c r="J55" s="16"/>
      <c r="K55" s="16"/>
      <c r="L55" s="16"/>
      <c r="M55" s="9" t="s">
        <v>29</v>
      </c>
      <c r="N55" s="17">
        <f>4421000</f>
        <v>4421000</v>
      </c>
      <c r="O55" s="17"/>
      <c r="P55" s="18">
        <v>5665.5</v>
      </c>
      <c r="Q55" s="18"/>
      <c r="R55" s="20">
        <v>5627</v>
      </c>
      <c r="S55" s="20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3" customFormat="1" ht="50.25" customHeight="1">
      <c r="A56" s="19" t="s">
        <v>9</v>
      </c>
      <c r="B56" s="19"/>
      <c r="C56" s="19"/>
      <c r="D56" s="19"/>
      <c r="E56" s="19"/>
      <c r="F56" s="16" t="s">
        <v>26</v>
      </c>
      <c r="G56" s="16"/>
      <c r="H56" s="16"/>
      <c r="I56" s="16" t="s">
        <v>112</v>
      </c>
      <c r="J56" s="16"/>
      <c r="K56" s="16"/>
      <c r="L56" s="16"/>
      <c r="M56" s="9" t="s">
        <v>8</v>
      </c>
      <c r="N56" s="17">
        <f>858900</f>
        <v>858900</v>
      </c>
      <c r="O56" s="17"/>
      <c r="P56" s="18">
        <v>747.5</v>
      </c>
      <c r="Q56" s="18"/>
      <c r="R56" s="20">
        <v>753</v>
      </c>
      <c r="S56" s="20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3" customFormat="1" ht="42.75" customHeight="1">
      <c r="A57" s="39" t="s">
        <v>146</v>
      </c>
      <c r="B57" s="28"/>
      <c r="C57" s="28"/>
      <c r="D57" s="28"/>
      <c r="E57" s="28"/>
      <c r="F57" s="16" t="s">
        <v>26</v>
      </c>
      <c r="G57" s="16"/>
      <c r="H57" s="16"/>
      <c r="I57" s="16" t="s">
        <v>113</v>
      </c>
      <c r="J57" s="16"/>
      <c r="K57" s="16"/>
      <c r="L57" s="16"/>
      <c r="M57" s="9"/>
      <c r="N57" s="17">
        <f>1100</f>
        <v>1100</v>
      </c>
      <c r="O57" s="17"/>
      <c r="P57" s="18">
        <f>P58</f>
        <v>60</v>
      </c>
      <c r="Q57" s="18"/>
      <c r="R57" s="18">
        <f>R58</f>
        <v>90</v>
      </c>
      <c r="S57" s="18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3" customFormat="1" ht="47.25" customHeight="1">
      <c r="A58" s="19" t="s">
        <v>9</v>
      </c>
      <c r="B58" s="19"/>
      <c r="C58" s="19"/>
      <c r="D58" s="19"/>
      <c r="E58" s="19"/>
      <c r="F58" s="16" t="s">
        <v>26</v>
      </c>
      <c r="G58" s="16"/>
      <c r="H58" s="16"/>
      <c r="I58" s="16" t="s">
        <v>113</v>
      </c>
      <c r="J58" s="16"/>
      <c r="K58" s="16"/>
      <c r="L58" s="16"/>
      <c r="M58" s="13" t="s">
        <v>8</v>
      </c>
      <c r="N58" s="17" t="e">
        <f>#REF!+#REF!+#REF!</f>
        <v>#REF!</v>
      </c>
      <c r="O58" s="17"/>
      <c r="P58" s="18">
        <v>60</v>
      </c>
      <c r="Q58" s="18"/>
      <c r="R58" s="20">
        <v>90</v>
      </c>
      <c r="S58" s="20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3" customFormat="1" ht="36.75" customHeight="1">
      <c r="A59" s="39" t="s">
        <v>147</v>
      </c>
      <c r="B59" s="28"/>
      <c r="C59" s="28"/>
      <c r="D59" s="28"/>
      <c r="E59" s="28"/>
      <c r="F59" s="16" t="s">
        <v>26</v>
      </c>
      <c r="G59" s="16"/>
      <c r="H59" s="16"/>
      <c r="I59" s="16">
        <v>2000070470</v>
      </c>
      <c r="J59" s="16"/>
      <c r="K59" s="16"/>
      <c r="L59" s="16"/>
      <c r="M59" s="9"/>
      <c r="N59" s="17">
        <f>1100</f>
        <v>1100</v>
      </c>
      <c r="O59" s="17"/>
      <c r="P59" s="18">
        <f>P60</f>
        <v>440</v>
      </c>
      <c r="Q59" s="18"/>
      <c r="R59" s="18">
        <f>R60</f>
        <v>410</v>
      </c>
      <c r="S59" s="18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3" customFormat="1" ht="47.25" customHeight="1">
      <c r="A60" s="19" t="s">
        <v>9</v>
      </c>
      <c r="B60" s="19"/>
      <c r="C60" s="19"/>
      <c r="D60" s="19"/>
      <c r="E60" s="19"/>
      <c r="F60" s="16" t="s">
        <v>26</v>
      </c>
      <c r="G60" s="16"/>
      <c r="H60" s="16"/>
      <c r="I60" s="16">
        <v>2000070470</v>
      </c>
      <c r="J60" s="16"/>
      <c r="K60" s="16"/>
      <c r="L60" s="16"/>
      <c r="M60" s="13" t="s">
        <v>8</v>
      </c>
      <c r="N60" s="17" t="e">
        <f>#REF!+#REF!+#REF!</f>
        <v>#REF!</v>
      </c>
      <c r="O60" s="17"/>
      <c r="P60" s="18">
        <v>440</v>
      </c>
      <c r="Q60" s="18"/>
      <c r="R60" s="20">
        <v>410</v>
      </c>
      <c r="S60" s="20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7" customFormat="1" ht="25.5" customHeight="1">
      <c r="A61" s="31" t="s">
        <v>75</v>
      </c>
      <c r="B61" s="31"/>
      <c r="C61" s="31"/>
      <c r="D61" s="31"/>
      <c r="E61" s="31"/>
      <c r="F61" s="32" t="s">
        <v>76</v>
      </c>
      <c r="G61" s="32"/>
      <c r="H61" s="32"/>
      <c r="I61" s="32"/>
      <c r="J61" s="32"/>
      <c r="K61" s="32"/>
      <c r="L61" s="32"/>
      <c r="M61" s="11"/>
      <c r="N61" s="33" t="e">
        <f>N62+N67+N70+N79</f>
        <v>#REF!</v>
      </c>
      <c r="O61" s="33"/>
      <c r="P61" s="53">
        <f>SUM(P62+P67+P70+P79)</f>
        <v>22065.8</v>
      </c>
      <c r="Q61" s="53"/>
      <c r="R61" s="53">
        <f>SUM(R62+R67+R70+R79)</f>
        <v>22686.8</v>
      </c>
      <c r="S61" s="53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s="7" customFormat="1" ht="24" customHeight="1">
      <c r="A62" s="24" t="s">
        <v>32</v>
      </c>
      <c r="B62" s="24"/>
      <c r="C62" s="24"/>
      <c r="D62" s="24"/>
      <c r="E62" s="24"/>
      <c r="F62" s="25" t="s">
        <v>31</v>
      </c>
      <c r="G62" s="25"/>
      <c r="H62" s="25"/>
      <c r="I62" s="26"/>
      <c r="J62" s="26"/>
      <c r="K62" s="26"/>
      <c r="L62" s="26"/>
      <c r="M62" s="12"/>
      <c r="N62" s="30" t="e">
        <f>N63+N65+#REF!+#REF!+#REF!</f>
        <v>#REF!</v>
      </c>
      <c r="O62" s="30"/>
      <c r="P62" s="29">
        <f>SUM(P63+P65)</f>
        <v>2495.7</v>
      </c>
      <c r="Q62" s="29"/>
      <c r="R62" s="29">
        <f>SUM(R63+R65)</f>
        <v>2535.4</v>
      </c>
      <c r="S62" s="29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s="3" customFormat="1" ht="27" customHeight="1">
      <c r="A63" s="28" t="s">
        <v>33</v>
      </c>
      <c r="B63" s="28"/>
      <c r="C63" s="28"/>
      <c r="D63" s="28"/>
      <c r="E63" s="28"/>
      <c r="F63" s="16" t="s">
        <v>31</v>
      </c>
      <c r="G63" s="16"/>
      <c r="H63" s="16"/>
      <c r="I63" s="16" t="s">
        <v>114</v>
      </c>
      <c r="J63" s="16"/>
      <c r="K63" s="16"/>
      <c r="L63" s="16"/>
      <c r="M63" s="13"/>
      <c r="N63" s="17" t="e">
        <f>N64+#REF!</f>
        <v>#REF!</v>
      </c>
      <c r="O63" s="17"/>
      <c r="P63" s="18">
        <f>P64</f>
        <v>793.5</v>
      </c>
      <c r="Q63" s="18"/>
      <c r="R63" s="18">
        <f>R64</f>
        <v>833.2</v>
      </c>
      <c r="S63" s="18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3" customFormat="1" ht="52.5" customHeight="1">
      <c r="A64" s="19" t="s">
        <v>9</v>
      </c>
      <c r="B64" s="19"/>
      <c r="C64" s="19"/>
      <c r="D64" s="19"/>
      <c r="E64" s="19"/>
      <c r="F64" s="16" t="s">
        <v>31</v>
      </c>
      <c r="G64" s="16"/>
      <c r="H64" s="16"/>
      <c r="I64" s="16" t="s">
        <v>114</v>
      </c>
      <c r="J64" s="16"/>
      <c r="K64" s="16"/>
      <c r="L64" s="16"/>
      <c r="M64" s="9" t="s">
        <v>8</v>
      </c>
      <c r="N64" s="17">
        <f>5000800-5000</f>
        <v>4995800</v>
      </c>
      <c r="O64" s="17"/>
      <c r="P64" s="18">
        <v>793.5</v>
      </c>
      <c r="Q64" s="18"/>
      <c r="R64" s="20">
        <v>833.2</v>
      </c>
      <c r="S64" s="20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3" customFormat="1" ht="48.75" customHeight="1">
      <c r="A65" s="28" t="s">
        <v>115</v>
      </c>
      <c r="B65" s="28"/>
      <c r="C65" s="28"/>
      <c r="D65" s="28"/>
      <c r="E65" s="28"/>
      <c r="F65" s="16" t="s">
        <v>31</v>
      </c>
      <c r="G65" s="16"/>
      <c r="H65" s="16"/>
      <c r="I65" s="16" t="s">
        <v>116</v>
      </c>
      <c r="J65" s="16"/>
      <c r="K65" s="16"/>
      <c r="L65" s="16"/>
      <c r="M65" s="13"/>
      <c r="N65" s="17">
        <f>1050000</f>
        <v>1050000</v>
      </c>
      <c r="O65" s="17"/>
      <c r="P65" s="18">
        <f>P66</f>
        <v>1702.2</v>
      </c>
      <c r="Q65" s="18"/>
      <c r="R65" s="18">
        <f>R66</f>
        <v>1702.2</v>
      </c>
      <c r="S65" s="18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3" customFormat="1" ht="50.25" customHeight="1">
      <c r="A66" s="19" t="s">
        <v>9</v>
      </c>
      <c r="B66" s="19"/>
      <c r="C66" s="19"/>
      <c r="D66" s="19"/>
      <c r="E66" s="19"/>
      <c r="F66" s="16" t="s">
        <v>31</v>
      </c>
      <c r="G66" s="16"/>
      <c r="H66" s="16"/>
      <c r="I66" s="16" t="s">
        <v>116</v>
      </c>
      <c r="J66" s="16"/>
      <c r="K66" s="16"/>
      <c r="L66" s="16"/>
      <c r="M66" s="9" t="s">
        <v>8</v>
      </c>
      <c r="N66" s="17">
        <f>1050000</f>
        <v>1050000</v>
      </c>
      <c r="O66" s="17"/>
      <c r="P66" s="18">
        <v>1702.2</v>
      </c>
      <c r="Q66" s="18"/>
      <c r="R66" s="20">
        <v>1702.2</v>
      </c>
      <c r="S66" s="20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7" customFormat="1" ht="24.75" customHeight="1">
      <c r="A67" s="24" t="s">
        <v>35</v>
      </c>
      <c r="B67" s="24"/>
      <c r="C67" s="24"/>
      <c r="D67" s="24"/>
      <c r="E67" s="24"/>
      <c r="F67" s="25" t="s">
        <v>34</v>
      </c>
      <c r="G67" s="25"/>
      <c r="H67" s="25"/>
      <c r="I67" s="26"/>
      <c r="J67" s="26"/>
      <c r="K67" s="26"/>
      <c r="L67" s="26"/>
      <c r="M67" s="12"/>
      <c r="N67" s="30" t="e">
        <f>N68</f>
        <v>#REF!</v>
      </c>
      <c r="O67" s="30"/>
      <c r="P67" s="29">
        <f>P68</f>
        <v>893.3</v>
      </c>
      <c r="Q67" s="29"/>
      <c r="R67" s="29">
        <f>R68</f>
        <v>898.7</v>
      </c>
      <c r="S67" s="29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s="3" customFormat="1" ht="33" customHeight="1">
      <c r="A68" s="28" t="s">
        <v>117</v>
      </c>
      <c r="B68" s="28"/>
      <c r="C68" s="28"/>
      <c r="D68" s="28"/>
      <c r="E68" s="28"/>
      <c r="F68" s="16" t="s">
        <v>34</v>
      </c>
      <c r="G68" s="16"/>
      <c r="H68" s="16"/>
      <c r="I68" s="16" t="s">
        <v>118</v>
      </c>
      <c r="J68" s="16"/>
      <c r="K68" s="16"/>
      <c r="L68" s="16"/>
      <c r="M68" s="13"/>
      <c r="N68" s="17" t="e">
        <f>N69+#REF!</f>
        <v>#REF!</v>
      </c>
      <c r="O68" s="17"/>
      <c r="P68" s="18">
        <f>P69</f>
        <v>893.3</v>
      </c>
      <c r="Q68" s="18"/>
      <c r="R68" s="18">
        <f>R69</f>
        <v>898.7</v>
      </c>
      <c r="S68" s="18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3" customFormat="1" ht="61.5" customHeight="1">
      <c r="A69" s="19" t="s">
        <v>36</v>
      </c>
      <c r="B69" s="19"/>
      <c r="C69" s="19"/>
      <c r="D69" s="19"/>
      <c r="E69" s="19"/>
      <c r="F69" s="16" t="s">
        <v>34</v>
      </c>
      <c r="G69" s="16"/>
      <c r="H69" s="16"/>
      <c r="I69" s="16" t="s">
        <v>118</v>
      </c>
      <c r="J69" s="16"/>
      <c r="K69" s="16"/>
      <c r="L69" s="16"/>
      <c r="M69" s="9">
        <v>810</v>
      </c>
      <c r="N69" s="17">
        <f>7143000-6531100</f>
        <v>611900</v>
      </c>
      <c r="O69" s="17"/>
      <c r="P69" s="18">
        <v>893.3</v>
      </c>
      <c r="Q69" s="18"/>
      <c r="R69" s="20">
        <v>898.7</v>
      </c>
      <c r="S69" s="20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7" customFormat="1" ht="24" customHeight="1">
      <c r="A70" s="24" t="s">
        <v>38</v>
      </c>
      <c r="B70" s="24"/>
      <c r="C70" s="24"/>
      <c r="D70" s="24"/>
      <c r="E70" s="24"/>
      <c r="F70" s="25" t="s">
        <v>37</v>
      </c>
      <c r="G70" s="25"/>
      <c r="H70" s="25"/>
      <c r="I70" s="26"/>
      <c r="J70" s="26"/>
      <c r="K70" s="26"/>
      <c r="L70" s="26"/>
      <c r="M70" s="12"/>
      <c r="N70" s="30" t="e">
        <f>N71+N73+N75+N77+#REF!</f>
        <v>#REF!</v>
      </c>
      <c r="O70" s="30"/>
      <c r="P70" s="29">
        <f>P71+P73+P75+P77</f>
        <v>12151.199999999999</v>
      </c>
      <c r="Q70" s="29"/>
      <c r="R70" s="29">
        <f>R71+R73+R75+R77</f>
        <v>12722.699999999999</v>
      </c>
      <c r="S70" s="29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s="3" customFormat="1" ht="21.75" customHeight="1">
      <c r="A71" s="19" t="s">
        <v>39</v>
      </c>
      <c r="B71" s="19"/>
      <c r="C71" s="19"/>
      <c r="D71" s="19"/>
      <c r="E71" s="19"/>
      <c r="F71" s="16" t="s">
        <v>37</v>
      </c>
      <c r="G71" s="16"/>
      <c r="H71" s="16"/>
      <c r="I71" s="16" t="s">
        <v>119</v>
      </c>
      <c r="J71" s="16"/>
      <c r="K71" s="16"/>
      <c r="L71" s="16"/>
      <c r="M71" s="13"/>
      <c r="N71" s="17">
        <f>9200000</f>
        <v>9200000</v>
      </c>
      <c r="O71" s="17"/>
      <c r="P71" s="18">
        <f>P72</f>
        <v>8440.4</v>
      </c>
      <c r="Q71" s="18"/>
      <c r="R71" s="18">
        <f>R72</f>
        <v>8862.4</v>
      </c>
      <c r="S71" s="18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3" customFormat="1" ht="49.5" customHeight="1">
      <c r="A72" s="19" t="s">
        <v>9</v>
      </c>
      <c r="B72" s="19"/>
      <c r="C72" s="19"/>
      <c r="D72" s="19"/>
      <c r="E72" s="19"/>
      <c r="F72" s="16" t="s">
        <v>37</v>
      </c>
      <c r="G72" s="16"/>
      <c r="H72" s="16"/>
      <c r="I72" s="16" t="s">
        <v>119</v>
      </c>
      <c r="J72" s="16"/>
      <c r="K72" s="16"/>
      <c r="L72" s="16"/>
      <c r="M72" s="9" t="s">
        <v>8</v>
      </c>
      <c r="N72" s="17">
        <f>9200000</f>
        <v>9200000</v>
      </c>
      <c r="O72" s="17"/>
      <c r="P72" s="18">
        <v>8440.4</v>
      </c>
      <c r="Q72" s="18"/>
      <c r="R72" s="20">
        <v>8862.4</v>
      </c>
      <c r="S72" s="20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3" customFormat="1" ht="24" customHeight="1">
      <c r="A73" s="19" t="s">
        <v>40</v>
      </c>
      <c r="B73" s="19"/>
      <c r="C73" s="19"/>
      <c r="D73" s="19"/>
      <c r="E73" s="19"/>
      <c r="F73" s="16" t="s">
        <v>37</v>
      </c>
      <c r="G73" s="16"/>
      <c r="H73" s="16"/>
      <c r="I73" s="16" t="s">
        <v>120</v>
      </c>
      <c r="J73" s="16"/>
      <c r="K73" s="16"/>
      <c r="L73" s="16"/>
      <c r="M73" s="13"/>
      <c r="N73" s="17">
        <f>800000</f>
        <v>800000</v>
      </c>
      <c r="O73" s="17"/>
      <c r="P73" s="18">
        <f>P74</f>
        <v>949.5</v>
      </c>
      <c r="Q73" s="18"/>
      <c r="R73" s="18">
        <f>R74</f>
        <v>997</v>
      </c>
      <c r="S73" s="18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s="3" customFormat="1" ht="45.75" customHeight="1">
      <c r="A74" s="19" t="s">
        <v>9</v>
      </c>
      <c r="B74" s="19"/>
      <c r="C74" s="19"/>
      <c r="D74" s="19"/>
      <c r="E74" s="19"/>
      <c r="F74" s="16" t="s">
        <v>37</v>
      </c>
      <c r="G74" s="16"/>
      <c r="H74" s="16"/>
      <c r="I74" s="16" t="s">
        <v>120</v>
      </c>
      <c r="J74" s="16"/>
      <c r="K74" s="16"/>
      <c r="L74" s="16"/>
      <c r="M74" s="9" t="s">
        <v>8</v>
      </c>
      <c r="N74" s="17">
        <f>800000</f>
        <v>800000</v>
      </c>
      <c r="O74" s="17"/>
      <c r="P74" s="18">
        <v>949.5</v>
      </c>
      <c r="Q74" s="18"/>
      <c r="R74" s="20">
        <v>997</v>
      </c>
      <c r="S74" s="20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s="3" customFormat="1" ht="26.25" customHeight="1">
      <c r="A75" s="19" t="s">
        <v>41</v>
      </c>
      <c r="B75" s="19"/>
      <c r="C75" s="19"/>
      <c r="D75" s="19"/>
      <c r="E75" s="19"/>
      <c r="F75" s="16" t="s">
        <v>37</v>
      </c>
      <c r="G75" s="16"/>
      <c r="H75" s="16"/>
      <c r="I75" s="16" t="s">
        <v>121</v>
      </c>
      <c r="J75" s="16"/>
      <c r="K75" s="16"/>
      <c r="L75" s="16"/>
      <c r="M75" s="13"/>
      <c r="N75" s="17">
        <f>600000</f>
        <v>600000</v>
      </c>
      <c r="O75" s="17"/>
      <c r="P75" s="18">
        <f>P76</f>
        <v>826.9</v>
      </c>
      <c r="Q75" s="18"/>
      <c r="R75" s="18">
        <f>R76</f>
        <v>868.3</v>
      </c>
      <c r="S75" s="18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s="3" customFormat="1" ht="45.75" customHeight="1">
      <c r="A76" s="19" t="s">
        <v>9</v>
      </c>
      <c r="B76" s="19"/>
      <c r="C76" s="19"/>
      <c r="D76" s="19"/>
      <c r="E76" s="19"/>
      <c r="F76" s="16" t="s">
        <v>37</v>
      </c>
      <c r="G76" s="16"/>
      <c r="H76" s="16"/>
      <c r="I76" s="16" t="s">
        <v>121</v>
      </c>
      <c r="J76" s="16"/>
      <c r="K76" s="16"/>
      <c r="L76" s="16"/>
      <c r="M76" s="9" t="s">
        <v>8</v>
      </c>
      <c r="N76" s="17">
        <f>600000</f>
        <v>600000</v>
      </c>
      <c r="O76" s="17"/>
      <c r="P76" s="18">
        <v>826.9</v>
      </c>
      <c r="Q76" s="18"/>
      <c r="R76" s="20">
        <v>868.3</v>
      </c>
      <c r="S76" s="20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s="3" customFormat="1" ht="26.25" customHeight="1">
      <c r="A77" s="19" t="s">
        <v>42</v>
      </c>
      <c r="B77" s="19"/>
      <c r="C77" s="19"/>
      <c r="D77" s="19"/>
      <c r="E77" s="19"/>
      <c r="F77" s="16" t="s">
        <v>37</v>
      </c>
      <c r="G77" s="16"/>
      <c r="H77" s="16"/>
      <c r="I77" s="16" t="s">
        <v>122</v>
      </c>
      <c r="J77" s="16"/>
      <c r="K77" s="16"/>
      <c r="L77" s="16"/>
      <c r="M77" s="13"/>
      <c r="N77" s="17" t="e">
        <f>N78+#REF!</f>
        <v>#REF!</v>
      </c>
      <c r="O77" s="17"/>
      <c r="P77" s="18">
        <f>P78</f>
        <v>1934.4</v>
      </c>
      <c r="Q77" s="18"/>
      <c r="R77" s="18">
        <f>R78</f>
        <v>1995</v>
      </c>
      <c r="S77" s="18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s="3" customFormat="1" ht="47.25" customHeight="1">
      <c r="A78" s="19" t="s">
        <v>9</v>
      </c>
      <c r="B78" s="19"/>
      <c r="C78" s="19"/>
      <c r="D78" s="19"/>
      <c r="E78" s="19"/>
      <c r="F78" s="16" t="s">
        <v>37</v>
      </c>
      <c r="G78" s="16"/>
      <c r="H78" s="16"/>
      <c r="I78" s="16" t="s">
        <v>122</v>
      </c>
      <c r="J78" s="16"/>
      <c r="K78" s="16"/>
      <c r="L78" s="16"/>
      <c r="M78" s="9" t="s">
        <v>8</v>
      </c>
      <c r="N78" s="17">
        <f>3000000-40800</f>
        <v>2959200</v>
      </c>
      <c r="O78" s="17"/>
      <c r="P78" s="18">
        <v>1934.4</v>
      </c>
      <c r="Q78" s="18"/>
      <c r="R78" s="20">
        <v>1995</v>
      </c>
      <c r="S78" s="20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s="7" customFormat="1" ht="34.5" customHeight="1">
      <c r="A79" s="24" t="s">
        <v>44</v>
      </c>
      <c r="B79" s="24"/>
      <c r="C79" s="24"/>
      <c r="D79" s="24"/>
      <c r="E79" s="24"/>
      <c r="F79" s="25" t="s">
        <v>43</v>
      </c>
      <c r="G79" s="25"/>
      <c r="H79" s="25"/>
      <c r="I79" s="26"/>
      <c r="J79" s="26"/>
      <c r="K79" s="26"/>
      <c r="L79" s="26"/>
      <c r="M79" s="12"/>
      <c r="N79" s="30">
        <f>N80</f>
        <v>4004000</v>
      </c>
      <c r="O79" s="30"/>
      <c r="P79" s="29">
        <f>P80</f>
        <v>6525.599999999999</v>
      </c>
      <c r="Q79" s="29"/>
      <c r="R79" s="29">
        <f>R80</f>
        <v>6529.999999999999</v>
      </c>
      <c r="S79" s="29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s="3" customFormat="1" ht="47.25" customHeight="1">
      <c r="A80" s="19" t="s">
        <v>45</v>
      </c>
      <c r="B80" s="19"/>
      <c r="C80" s="19"/>
      <c r="D80" s="19"/>
      <c r="E80" s="19"/>
      <c r="F80" s="16" t="s">
        <v>43</v>
      </c>
      <c r="G80" s="16"/>
      <c r="H80" s="16"/>
      <c r="I80" s="16" t="s">
        <v>123</v>
      </c>
      <c r="J80" s="16"/>
      <c r="K80" s="16"/>
      <c r="L80" s="16"/>
      <c r="M80" s="13"/>
      <c r="N80" s="17">
        <f>N81+N82+N83</f>
        <v>4004000</v>
      </c>
      <c r="O80" s="17"/>
      <c r="P80" s="18">
        <f>P81+P82+P83</f>
        <v>6525.599999999999</v>
      </c>
      <c r="Q80" s="18"/>
      <c r="R80" s="18">
        <f>R81+R82+R83</f>
        <v>6529.999999999999</v>
      </c>
      <c r="S80" s="18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s="3" customFormat="1" ht="36.75" customHeight="1">
      <c r="A81" s="19" t="s">
        <v>30</v>
      </c>
      <c r="B81" s="19"/>
      <c r="C81" s="19"/>
      <c r="D81" s="19"/>
      <c r="E81" s="19"/>
      <c r="F81" s="16" t="s">
        <v>43</v>
      </c>
      <c r="G81" s="16"/>
      <c r="H81" s="16"/>
      <c r="I81" s="16" t="s">
        <v>123</v>
      </c>
      <c r="J81" s="16"/>
      <c r="K81" s="16"/>
      <c r="L81" s="16"/>
      <c r="M81" s="9" t="s">
        <v>29</v>
      </c>
      <c r="N81" s="17">
        <f>3053600</f>
        <v>3053600</v>
      </c>
      <c r="O81" s="17"/>
      <c r="P81" s="18">
        <v>5521.8</v>
      </c>
      <c r="Q81" s="18"/>
      <c r="R81" s="20">
        <v>5598.9</v>
      </c>
      <c r="S81" s="20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3" customFormat="1" ht="45.75" customHeight="1">
      <c r="A82" s="19" t="s">
        <v>9</v>
      </c>
      <c r="B82" s="19"/>
      <c r="C82" s="19"/>
      <c r="D82" s="19"/>
      <c r="E82" s="19"/>
      <c r="F82" s="16" t="s">
        <v>43</v>
      </c>
      <c r="G82" s="16"/>
      <c r="H82" s="16"/>
      <c r="I82" s="16" t="s">
        <v>123</v>
      </c>
      <c r="J82" s="16"/>
      <c r="K82" s="16"/>
      <c r="L82" s="16"/>
      <c r="M82" s="9" t="s">
        <v>8</v>
      </c>
      <c r="N82" s="17">
        <f>938500</f>
        <v>938500</v>
      </c>
      <c r="O82" s="17"/>
      <c r="P82" s="18">
        <v>969.4</v>
      </c>
      <c r="Q82" s="18"/>
      <c r="R82" s="20">
        <v>894.9</v>
      </c>
      <c r="S82" s="20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s="3" customFormat="1" ht="25.5" customHeight="1">
      <c r="A83" s="19" t="s">
        <v>12</v>
      </c>
      <c r="B83" s="19"/>
      <c r="C83" s="19"/>
      <c r="D83" s="19"/>
      <c r="E83" s="19"/>
      <c r="F83" s="16" t="s">
        <v>43</v>
      </c>
      <c r="G83" s="16"/>
      <c r="H83" s="16"/>
      <c r="I83" s="16" t="s">
        <v>123</v>
      </c>
      <c r="J83" s="16"/>
      <c r="K83" s="16"/>
      <c r="L83" s="16"/>
      <c r="M83" s="9" t="s">
        <v>11</v>
      </c>
      <c r="N83" s="17">
        <f>11900</f>
        <v>11900</v>
      </c>
      <c r="O83" s="17"/>
      <c r="P83" s="18">
        <v>34.4</v>
      </c>
      <c r="Q83" s="18"/>
      <c r="R83" s="20">
        <v>36.2</v>
      </c>
      <c r="S83" s="20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s="7" customFormat="1" ht="23.25" customHeight="1">
      <c r="A84" s="31" t="s">
        <v>77</v>
      </c>
      <c r="B84" s="31"/>
      <c r="C84" s="31"/>
      <c r="D84" s="31"/>
      <c r="E84" s="31"/>
      <c r="F84" s="32" t="s">
        <v>78</v>
      </c>
      <c r="G84" s="32"/>
      <c r="H84" s="32"/>
      <c r="I84" s="32"/>
      <c r="J84" s="32"/>
      <c r="K84" s="32"/>
      <c r="L84" s="32"/>
      <c r="M84" s="11"/>
      <c r="N84" s="33">
        <f>200000</f>
        <v>200000</v>
      </c>
      <c r="O84" s="33"/>
      <c r="P84" s="53">
        <f>P85</f>
        <v>250</v>
      </c>
      <c r="Q84" s="53"/>
      <c r="R84" s="53">
        <f>R85</f>
        <v>250</v>
      </c>
      <c r="S84" s="53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s="7" customFormat="1" ht="33" customHeight="1">
      <c r="A85" s="24" t="s">
        <v>47</v>
      </c>
      <c r="B85" s="24"/>
      <c r="C85" s="24"/>
      <c r="D85" s="24"/>
      <c r="E85" s="24"/>
      <c r="F85" s="25" t="s">
        <v>46</v>
      </c>
      <c r="G85" s="25"/>
      <c r="H85" s="25"/>
      <c r="I85" s="26"/>
      <c r="J85" s="26"/>
      <c r="K85" s="26"/>
      <c r="L85" s="26"/>
      <c r="M85" s="12"/>
      <c r="N85" s="30">
        <f>200000</f>
        <v>200000</v>
      </c>
      <c r="O85" s="30"/>
      <c r="P85" s="29">
        <f>P86</f>
        <v>250</v>
      </c>
      <c r="Q85" s="29"/>
      <c r="R85" s="29">
        <f>R86</f>
        <v>250</v>
      </c>
      <c r="S85" s="29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s="3" customFormat="1" ht="45" customHeight="1">
      <c r="A86" s="28" t="s">
        <v>124</v>
      </c>
      <c r="B86" s="28"/>
      <c r="C86" s="28"/>
      <c r="D86" s="28"/>
      <c r="E86" s="28"/>
      <c r="F86" s="16" t="s">
        <v>46</v>
      </c>
      <c r="G86" s="16"/>
      <c r="H86" s="16"/>
      <c r="I86" s="16" t="s">
        <v>125</v>
      </c>
      <c r="J86" s="16"/>
      <c r="K86" s="16"/>
      <c r="L86" s="16"/>
      <c r="M86" s="13"/>
      <c r="N86" s="17">
        <f>200000</f>
        <v>200000</v>
      </c>
      <c r="O86" s="17"/>
      <c r="P86" s="18">
        <f>P87</f>
        <v>250</v>
      </c>
      <c r="Q86" s="18"/>
      <c r="R86" s="18">
        <f>R87</f>
        <v>250</v>
      </c>
      <c r="S86" s="18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3" customFormat="1" ht="48" customHeight="1">
      <c r="A87" s="19" t="s">
        <v>9</v>
      </c>
      <c r="B87" s="19"/>
      <c r="C87" s="19"/>
      <c r="D87" s="19"/>
      <c r="E87" s="19"/>
      <c r="F87" s="16" t="s">
        <v>46</v>
      </c>
      <c r="G87" s="16"/>
      <c r="H87" s="16"/>
      <c r="I87" s="16" t="s">
        <v>125</v>
      </c>
      <c r="J87" s="16"/>
      <c r="K87" s="16"/>
      <c r="L87" s="16"/>
      <c r="M87" s="9" t="s">
        <v>8</v>
      </c>
      <c r="N87" s="17">
        <f>200000</f>
        <v>200000</v>
      </c>
      <c r="O87" s="17"/>
      <c r="P87" s="18">
        <v>250</v>
      </c>
      <c r="Q87" s="18"/>
      <c r="R87" s="20">
        <v>250</v>
      </c>
      <c r="S87" s="20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7" customFormat="1" ht="30.75" customHeight="1">
      <c r="A88" s="31" t="s">
        <v>79</v>
      </c>
      <c r="B88" s="31"/>
      <c r="C88" s="31"/>
      <c r="D88" s="31"/>
      <c r="E88" s="31"/>
      <c r="F88" s="32" t="s">
        <v>80</v>
      </c>
      <c r="G88" s="32"/>
      <c r="H88" s="32"/>
      <c r="I88" s="32"/>
      <c r="J88" s="32"/>
      <c r="K88" s="32"/>
      <c r="L88" s="32"/>
      <c r="M88" s="11"/>
      <c r="N88" s="33">
        <f>N89</f>
        <v>14464000</v>
      </c>
      <c r="O88" s="33"/>
      <c r="P88" s="53">
        <f>SUM(P89)</f>
        <v>16947</v>
      </c>
      <c r="Q88" s="53"/>
      <c r="R88" s="53">
        <f>SUM(R89)</f>
        <v>16870</v>
      </c>
      <c r="S88" s="53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s="7" customFormat="1" ht="24.75" customHeight="1">
      <c r="A89" s="24" t="s">
        <v>49</v>
      </c>
      <c r="B89" s="24"/>
      <c r="C89" s="24"/>
      <c r="D89" s="24"/>
      <c r="E89" s="24"/>
      <c r="F89" s="25" t="s">
        <v>48</v>
      </c>
      <c r="G89" s="25"/>
      <c r="H89" s="25"/>
      <c r="I89" s="26"/>
      <c r="J89" s="26"/>
      <c r="K89" s="26"/>
      <c r="L89" s="26"/>
      <c r="M89" s="12"/>
      <c r="N89" s="30">
        <f>N90</f>
        <v>14464000</v>
      </c>
      <c r="O89" s="30"/>
      <c r="P89" s="29">
        <f>P90</f>
        <v>16947</v>
      </c>
      <c r="Q89" s="29"/>
      <c r="R89" s="29">
        <f>R90</f>
        <v>16870</v>
      </c>
      <c r="S89" s="29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s="3" customFormat="1" ht="35.25" customHeight="1">
      <c r="A90" s="19" t="s">
        <v>50</v>
      </c>
      <c r="B90" s="19"/>
      <c r="C90" s="19"/>
      <c r="D90" s="19"/>
      <c r="E90" s="19"/>
      <c r="F90" s="16" t="s">
        <v>48</v>
      </c>
      <c r="G90" s="16"/>
      <c r="H90" s="16"/>
      <c r="I90" s="16" t="s">
        <v>126</v>
      </c>
      <c r="J90" s="16"/>
      <c r="K90" s="16"/>
      <c r="L90" s="16"/>
      <c r="M90" s="13"/>
      <c r="N90" s="17">
        <f>N91+N92+N93</f>
        <v>14464000</v>
      </c>
      <c r="O90" s="17"/>
      <c r="P90" s="18">
        <f>SUM(P91:Q93)</f>
        <v>16947</v>
      </c>
      <c r="Q90" s="18"/>
      <c r="R90" s="18">
        <f>SUM(R91:S93)</f>
        <v>16870</v>
      </c>
      <c r="S90" s="18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s="3" customFormat="1" ht="32.25" customHeight="1">
      <c r="A91" s="19" t="s">
        <v>30</v>
      </c>
      <c r="B91" s="19"/>
      <c r="C91" s="19"/>
      <c r="D91" s="19"/>
      <c r="E91" s="19"/>
      <c r="F91" s="16" t="s">
        <v>48</v>
      </c>
      <c r="G91" s="16"/>
      <c r="H91" s="16"/>
      <c r="I91" s="16" t="s">
        <v>126</v>
      </c>
      <c r="J91" s="16"/>
      <c r="K91" s="16"/>
      <c r="L91" s="16"/>
      <c r="M91" s="9" t="s">
        <v>29</v>
      </c>
      <c r="N91" s="17">
        <f>12001900</f>
        <v>12001900</v>
      </c>
      <c r="O91" s="17"/>
      <c r="P91" s="18">
        <v>14220</v>
      </c>
      <c r="Q91" s="18"/>
      <c r="R91" s="20">
        <v>14931</v>
      </c>
      <c r="S91" s="20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s="3" customFormat="1" ht="45.75" customHeight="1">
      <c r="A92" s="19" t="s">
        <v>9</v>
      </c>
      <c r="B92" s="19"/>
      <c r="C92" s="19"/>
      <c r="D92" s="19"/>
      <c r="E92" s="19"/>
      <c r="F92" s="16" t="s">
        <v>48</v>
      </c>
      <c r="G92" s="16"/>
      <c r="H92" s="16"/>
      <c r="I92" s="16" t="s">
        <v>126</v>
      </c>
      <c r="J92" s="16"/>
      <c r="K92" s="16"/>
      <c r="L92" s="16"/>
      <c r="M92" s="9" t="s">
        <v>8</v>
      </c>
      <c r="N92" s="17">
        <f>2458100</f>
        <v>2458100</v>
      </c>
      <c r="O92" s="17"/>
      <c r="P92" s="18">
        <v>2724</v>
      </c>
      <c r="Q92" s="18"/>
      <c r="R92" s="20">
        <v>1936</v>
      </c>
      <c r="S92" s="20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s="3" customFormat="1" ht="24.75" customHeight="1">
      <c r="A93" s="19" t="s">
        <v>12</v>
      </c>
      <c r="B93" s="19"/>
      <c r="C93" s="19"/>
      <c r="D93" s="19"/>
      <c r="E93" s="19"/>
      <c r="F93" s="16" t="s">
        <v>48</v>
      </c>
      <c r="G93" s="16"/>
      <c r="H93" s="16"/>
      <c r="I93" s="16" t="s">
        <v>126</v>
      </c>
      <c r="J93" s="16"/>
      <c r="K93" s="16"/>
      <c r="L93" s="16"/>
      <c r="M93" s="9" t="s">
        <v>11</v>
      </c>
      <c r="N93" s="17">
        <f>4000</f>
        <v>4000</v>
      </c>
      <c r="O93" s="17"/>
      <c r="P93" s="18">
        <v>3</v>
      </c>
      <c r="Q93" s="18"/>
      <c r="R93" s="20">
        <v>3</v>
      </c>
      <c r="S93" s="20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s="7" customFormat="1" ht="22.5" customHeight="1">
      <c r="A94" s="31" t="s">
        <v>81</v>
      </c>
      <c r="B94" s="31"/>
      <c r="C94" s="31"/>
      <c r="D94" s="31"/>
      <c r="E94" s="31"/>
      <c r="F94" s="40">
        <v>1000</v>
      </c>
      <c r="G94" s="40"/>
      <c r="H94" s="40"/>
      <c r="I94" s="32"/>
      <c r="J94" s="32"/>
      <c r="K94" s="32"/>
      <c r="L94" s="32"/>
      <c r="M94" s="11"/>
      <c r="N94" s="33">
        <f>N95+N98</f>
        <v>204000</v>
      </c>
      <c r="O94" s="33"/>
      <c r="P94" s="53">
        <f>P95+P98</f>
        <v>243.2</v>
      </c>
      <c r="Q94" s="53"/>
      <c r="R94" s="53">
        <f>R95+R98</f>
        <v>250.6</v>
      </c>
      <c r="S94" s="53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s="7" customFormat="1" ht="24.75" customHeight="1">
      <c r="A95" s="24" t="s">
        <v>52</v>
      </c>
      <c r="B95" s="24"/>
      <c r="C95" s="24"/>
      <c r="D95" s="24"/>
      <c r="E95" s="24"/>
      <c r="F95" s="25" t="s">
        <v>51</v>
      </c>
      <c r="G95" s="25"/>
      <c r="H95" s="25"/>
      <c r="I95" s="26"/>
      <c r="J95" s="26"/>
      <c r="K95" s="26"/>
      <c r="L95" s="26"/>
      <c r="M95" s="12"/>
      <c r="N95" s="30">
        <f>85000</f>
        <v>85000</v>
      </c>
      <c r="O95" s="30"/>
      <c r="P95" s="29">
        <f>P96</f>
        <v>109</v>
      </c>
      <c r="Q95" s="29"/>
      <c r="R95" s="29">
        <f>R96</f>
        <v>115</v>
      </c>
      <c r="S95" s="29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s="3" customFormat="1" ht="47.25" customHeight="1">
      <c r="A96" s="28" t="s">
        <v>127</v>
      </c>
      <c r="B96" s="28"/>
      <c r="C96" s="28"/>
      <c r="D96" s="28"/>
      <c r="E96" s="28"/>
      <c r="F96" s="16" t="s">
        <v>51</v>
      </c>
      <c r="G96" s="16"/>
      <c r="H96" s="16"/>
      <c r="I96" s="16" t="s">
        <v>128</v>
      </c>
      <c r="J96" s="16"/>
      <c r="K96" s="16"/>
      <c r="L96" s="16"/>
      <c r="M96" s="13"/>
      <c r="N96" s="17">
        <f>85000</f>
        <v>85000</v>
      </c>
      <c r="O96" s="17"/>
      <c r="P96" s="18">
        <f>P97</f>
        <v>109</v>
      </c>
      <c r="Q96" s="18"/>
      <c r="R96" s="18">
        <f>R97</f>
        <v>115</v>
      </c>
      <c r="S96" s="18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s="3" customFormat="1" ht="39" customHeight="1">
      <c r="A97" s="19" t="s">
        <v>54</v>
      </c>
      <c r="B97" s="19"/>
      <c r="C97" s="19"/>
      <c r="D97" s="19"/>
      <c r="E97" s="19"/>
      <c r="F97" s="16" t="s">
        <v>51</v>
      </c>
      <c r="G97" s="16"/>
      <c r="H97" s="16"/>
      <c r="I97" s="16" t="s">
        <v>128</v>
      </c>
      <c r="J97" s="16"/>
      <c r="K97" s="16"/>
      <c r="L97" s="16"/>
      <c r="M97" s="9" t="s">
        <v>53</v>
      </c>
      <c r="N97" s="17">
        <f>85000</f>
        <v>85000</v>
      </c>
      <c r="O97" s="17"/>
      <c r="P97" s="18">
        <v>109</v>
      </c>
      <c r="Q97" s="18"/>
      <c r="R97" s="20">
        <v>115</v>
      </c>
      <c r="S97" s="20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s="7" customFormat="1" ht="27.75" customHeight="1">
      <c r="A98" s="24" t="s">
        <v>56</v>
      </c>
      <c r="B98" s="24"/>
      <c r="C98" s="24"/>
      <c r="D98" s="24"/>
      <c r="E98" s="24"/>
      <c r="F98" s="25" t="s">
        <v>55</v>
      </c>
      <c r="G98" s="25"/>
      <c r="H98" s="25"/>
      <c r="I98" s="26"/>
      <c r="J98" s="26"/>
      <c r="K98" s="26"/>
      <c r="L98" s="26"/>
      <c r="M98" s="12"/>
      <c r="N98" s="30">
        <f>N99</f>
        <v>119000</v>
      </c>
      <c r="O98" s="30"/>
      <c r="P98" s="29">
        <f>P99+P101</f>
        <v>134.2</v>
      </c>
      <c r="Q98" s="29"/>
      <c r="R98" s="29">
        <f>R99+R101</f>
        <v>135.6</v>
      </c>
      <c r="S98" s="29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s="3" customFormat="1" ht="60.75" customHeight="1">
      <c r="A99" s="28" t="s">
        <v>129</v>
      </c>
      <c r="B99" s="28"/>
      <c r="C99" s="28"/>
      <c r="D99" s="28"/>
      <c r="E99" s="28"/>
      <c r="F99" s="16" t="s">
        <v>55</v>
      </c>
      <c r="G99" s="16"/>
      <c r="H99" s="16"/>
      <c r="I99" s="16" t="s">
        <v>130</v>
      </c>
      <c r="J99" s="16"/>
      <c r="K99" s="16"/>
      <c r="L99" s="16"/>
      <c r="M99" s="13"/>
      <c r="N99" s="17">
        <f>N101+N102</f>
        <v>119000</v>
      </c>
      <c r="O99" s="17"/>
      <c r="P99" s="18">
        <f>P100:Q100</f>
        <v>105</v>
      </c>
      <c r="Q99" s="18"/>
      <c r="R99" s="18">
        <f>R100:S100</f>
        <v>105</v>
      </c>
      <c r="S99" s="18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3" customFormat="1" ht="51" customHeight="1">
      <c r="A100" s="19" t="s">
        <v>57</v>
      </c>
      <c r="B100" s="19"/>
      <c r="C100" s="19"/>
      <c r="D100" s="19"/>
      <c r="E100" s="19"/>
      <c r="F100" s="16" t="s">
        <v>55</v>
      </c>
      <c r="G100" s="16"/>
      <c r="H100" s="16"/>
      <c r="I100" s="16" t="s">
        <v>130</v>
      </c>
      <c r="J100" s="16"/>
      <c r="K100" s="16"/>
      <c r="L100" s="16"/>
      <c r="M100" s="13" t="s">
        <v>131</v>
      </c>
      <c r="N100" s="14"/>
      <c r="O100" s="14"/>
      <c r="P100" s="18">
        <v>105</v>
      </c>
      <c r="Q100" s="18"/>
      <c r="R100" s="20">
        <v>105</v>
      </c>
      <c r="S100" s="20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s="3" customFormat="1" ht="45.75" customHeight="1">
      <c r="A101" s="28" t="s">
        <v>132</v>
      </c>
      <c r="B101" s="28"/>
      <c r="C101" s="28"/>
      <c r="D101" s="28"/>
      <c r="E101" s="28"/>
      <c r="F101" s="16" t="s">
        <v>55</v>
      </c>
      <c r="G101" s="16"/>
      <c r="H101" s="16"/>
      <c r="I101" s="16" t="s">
        <v>133</v>
      </c>
      <c r="J101" s="16"/>
      <c r="K101" s="16"/>
      <c r="L101" s="16"/>
      <c r="M101" s="9"/>
      <c r="N101" s="17">
        <f>100000</f>
        <v>100000</v>
      </c>
      <c r="O101" s="17"/>
      <c r="P101" s="18">
        <f>P102</f>
        <v>29.2</v>
      </c>
      <c r="Q101" s="18"/>
      <c r="R101" s="18">
        <f>R102</f>
        <v>30.6</v>
      </c>
      <c r="S101" s="18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s="3" customFormat="1" ht="42" customHeight="1">
      <c r="A102" s="19" t="s">
        <v>134</v>
      </c>
      <c r="B102" s="19"/>
      <c r="C102" s="19"/>
      <c r="D102" s="19"/>
      <c r="E102" s="19"/>
      <c r="F102" s="16" t="s">
        <v>55</v>
      </c>
      <c r="G102" s="16"/>
      <c r="H102" s="16"/>
      <c r="I102" s="16" t="s">
        <v>133</v>
      </c>
      <c r="J102" s="16"/>
      <c r="K102" s="16"/>
      <c r="L102" s="16"/>
      <c r="M102" s="9">
        <v>320</v>
      </c>
      <c r="N102" s="17">
        <f>19000</f>
        <v>19000</v>
      </c>
      <c r="O102" s="17"/>
      <c r="P102" s="18">
        <v>29.2</v>
      </c>
      <c r="Q102" s="18"/>
      <c r="R102" s="20">
        <v>30.6</v>
      </c>
      <c r="S102" s="20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s="7" customFormat="1" ht="24.75" customHeight="1">
      <c r="A103" s="31" t="s">
        <v>82</v>
      </c>
      <c r="B103" s="31"/>
      <c r="C103" s="31"/>
      <c r="D103" s="31"/>
      <c r="E103" s="31"/>
      <c r="F103" s="40">
        <v>1100</v>
      </c>
      <c r="G103" s="40"/>
      <c r="H103" s="40"/>
      <c r="I103" s="32"/>
      <c r="J103" s="32"/>
      <c r="K103" s="32"/>
      <c r="L103" s="32"/>
      <c r="M103" s="11"/>
      <c r="N103" s="33">
        <f>N104</f>
        <v>200000</v>
      </c>
      <c r="O103" s="33"/>
      <c r="P103" s="53">
        <f>P104</f>
        <v>200</v>
      </c>
      <c r="Q103" s="53"/>
      <c r="R103" s="53">
        <f>R104</f>
        <v>200</v>
      </c>
      <c r="S103" s="53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s="7" customFormat="1" ht="25.5" customHeight="1">
      <c r="A104" s="24" t="s">
        <v>59</v>
      </c>
      <c r="B104" s="24"/>
      <c r="C104" s="24"/>
      <c r="D104" s="24"/>
      <c r="E104" s="24"/>
      <c r="F104" s="25" t="s">
        <v>58</v>
      </c>
      <c r="G104" s="25"/>
      <c r="H104" s="25"/>
      <c r="I104" s="26"/>
      <c r="J104" s="26"/>
      <c r="K104" s="26"/>
      <c r="L104" s="26"/>
      <c r="M104" s="12"/>
      <c r="N104" s="30">
        <f>N105</f>
        <v>200000</v>
      </c>
      <c r="O104" s="30"/>
      <c r="P104" s="29">
        <f>P105</f>
        <v>200</v>
      </c>
      <c r="Q104" s="29"/>
      <c r="R104" s="29">
        <f>R105</f>
        <v>200</v>
      </c>
      <c r="S104" s="29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s="3" customFormat="1" ht="36.75" customHeight="1">
      <c r="A105" s="28" t="s">
        <v>135</v>
      </c>
      <c r="B105" s="28"/>
      <c r="C105" s="28"/>
      <c r="D105" s="28"/>
      <c r="E105" s="28"/>
      <c r="F105" s="16" t="s">
        <v>58</v>
      </c>
      <c r="G105" s="16"/>
      <c r="H105" s="16"/>
      <c r="I105" s="16" t="s">
        <v>136</v>
      </c>
      <c r="J105" s="16"/>
      <c r="K105" s="16"/>
      <c r="L105" s="16"/>
      <c r="M105" s="13"/>
      <c r="N105" s="17">
        <f>200000</f>
        <v>200000</v>
      </c>
      <c r="O105" s="17"/>
      <c r="P105" s="18">
        <f>P106</f>
        <v>200</v>
      </c>
      <c r="Q105" s="18"/>
      <c r="R105" s="18">
        <f>R106</f>
        <v>200</v>
      </c>
      <c r="S105" s="18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3" customFormat="1" ht="51" customHeight="1">
      <c r="A106" s="19" t="s">
        <v>9</v>
      </c>
      <c r="B106" s="19"/>
      <c r="C106" s="19"/>
      <c r="D106" s="19"/>
      <c r="E106" s="19"/>
      <c r="F106" s="16" t="s">
        <v>58</v>
      </c>
      <c r="G106" s="16"/>
      <c r="H106" s="16"/>
      <c r="I106" s="16" t="s">
        <v>136</v>
      </c>
      <c r="J106" s="16"/>
      <c r="K106" s="16"/>
      <c r="L106" s="16"/>
      <c r="M106" s="9" t="s">
        <v>8</v>
      </c>
      <c r="N106" s="17">
        <f>200000</f>
        <v>200000</v>
      </c>
      <c r="O106" s="17"/>
      <c r="P106" s="18">
        <v>200</v>
      </c>
      <c r="Q106" s="18"/>
      <c r="R106" s="60">
        <v>200</v>
      </c>
      <c r="S106" s="61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7" customFormat="1" ht="36" customHeight="1">
      <c r="A107" s="31" t="s">
        <v>61</v>
      </c>
      <c r="B107" s="31"/>
      <c r="C107" s="31"/>
      <c r="D107" s="31"/>
      <c r="E107" s="31"/>
      <c r="F107" s="40">
        <v>1300</v>
      </c>
      <c r="G107" s="40"/>
      <c r="H107" s="40"/>
      <c r="I107" s="32"/>
      <c r="J107" s="32"/>
      <c r="K107" s="32"/>
      <c r="L107" s="32"/>
      <c r="M107" s="11"/>
      <c r="N107" s="33">
        <f>N108</f>
        <v>1300000</v>
      </c>
      <c r="O107" s="33"/>
      <c r="P107" s="53">
        <f>SUM(P108)</f>
        <v>2489.1</v>
      </c>
      <c r="Q107" s="53"/>
      <c r="R107" s="53">
        <f>SUM(R108)</f>
        <v>2673.5</v>
      </c>
      <c r="S107" s="53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s="7" customFormat="1" ht="38.25" customHeight="1">
      <c r="A108" s="24" t="s">
        <v>61</v>
      </c>
      <c r="B108" s="24"/>
      <c r="C108" s="24"/>
      <c r="D108" s="24"/>
      <c r="E108" s="24"/>
      <c r="F108" s="25" t="s">
        <v>60</v>
      </c>
      <c r="G108" s="25"/>
      <c r="H108" s="25"/>
      <c r="I108" s="26"/>
      <c r="J108" s="26"/>
      <c r="K108" s="26"/>
      <c r="L108" s="26"/>
      <c r="M108" s="12"/>
      <c r="N108" s="30">
        <f>N109</f>
        <v>1300000</v>
      </c>
      <c r="O108" s="30"/>
      <c r="P108" s="54">
        <f>SUM(P109)</f>
        <v>2489.1</v>
      </c>
      <c r="Q108" s="54"/>
      <c r="R108" s="54">
        <f>SUM(R109)</f>
        <v>2673.5</v>
      </c>
      <c r="S108" s="54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s="3" customFormat="1" ht="39" customHeight="1">
      <c r="A109" s="28" t="s">
        <v>137</v>
      </c>
      <c r="B109" s="28"/>
      <c r="C109" s="28"/>
      <c r="D109" s="28"/>
      <c r="E109" s="28"/>
      <c r="F109" s="16" t="s">
        <v>60</v>
      </c>
      <c r="G109" s="16"/>
      <c r="H109" s="16"/>
      <c r="I109" s="16" t="s">
        <v>138</v>
      </c>
      <c r="J109" s="16"/>
      <c r="K109" s="16"/>
      <c r="L109" s="16"/>
      <c r="M109" s="13"/>
      <c r="N109" s="17">
        <f>N110</f>
        <v>1300000</v>
      </c>
      <c r="O109" s="17"/>
      <c r="P109" s="18">
        <f>P110</f>
        <v>2489.1</v>
      </c>
      <c r="Q109" s="18"/>
      <c r="R109" s="18">
        <f>R110</f>
        <v>2673.5</v>
      </c>
      <c r="S109" s="18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3" customFormat="1" ht="37.5" customHeight="1">
      <c r="A110" s="19" t="s">
        <v>63</v>
      </c>
      <c r="B110" s="19"/>
      <c r="C110" s="19"/>
      <c r="D110" s="19"/>
      <c r="E110" s="19"/>
      <c r="F110" s="16" t="s">
        <v>60</v>
      </c>
      <c r="G110" s="16"/>
      <c r="H110" s="16"/>
      <c r="I110" s="16" t="s">
        <v>138</v>
      </c>
      <c r="J110" s="16"/>
      <c r="K110" s="16"/>
      <c r="L110" s="16"/>
      <c r="M110" s="9" t="s">
        <v>62</v>
      </c>
      <c r="N110" s="17">
        <f>1300000</f>
        <v>1300000</v>
      </c>
      <c r="O110" s="17"/>
      <c r="P110" s="18">
        <v>2489.1</v>
      </c>
      <c r="Q110" s="18"/>
      <c r="R110" s="20">
        <v>2673.5</v>
      </c>
      <c r="S110" s="20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s="3" customFormat="1" ht="23.25" customHeight="1">
      <c r="A111" s="23" t="s">
        <v>83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10"/>
      <c r="N111" s="58" t="e">
        <f>N11+N40+N47+N61+N84+N88+N94+N103+N107</f>
        <v>#REF!</v>
      </c>
      <c r="O111" s="58"/>
      <c r="P111" s="54">
        <f>P12+P15+P22+P28+P25+P41+P44+P48+P53+P62+P67+P70+P79+P85+P89+P95+P98+P104+P108</f>
        <v>81500.59999999999</v>
      </c>
      <c r="Q111" s="54"/>
      <c r="R111" s="54">
        <f>R12+R15+R22+R28+R25+R41+R44+R48+R53+R62+R67+R70+R79+R85+R89+R95+R98+R104+R108</f>
        <v>77566.20000000001</v>
      </c>
      <c r="S111" s="54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6:17" s="3" customFormat="1" ht="15.75" customHeight="1"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Q112" s="5"/>
    </row>
    <row r="113" spans="6:15" s="3" customFormat="1" ht="15.75" customHeight="1"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6:15" s="3" customFormat="1" ht="13.5" customHeight="1">
      <c r="F114" s="56"/>
      <c r="G114" s="56"/>
      <c r="H114" s="55" t="s">
        <v>0</v>
      </c>
      <c r="I114" s="55"/>
      <c r="J114" s="55"/>
      <c r="K114" s="55"/>
      <c r="L114" s="55"/>
      <c r="M114" s="55"/>
      <c r="N114" s="55"/>
      <c r="O114" s="55"/>
    </row>
    <row r="115" spans="6:15" s="3" customFormat="1" ht="13.5" customHeight="1">
      <c r="F115" s="57"/>
      <c r="G115" s="57"/>
      <c r="H115" s="55" t="s">
        <v>0</v>
      </c>
      <c r="I115" s="55"/>
      <c r="J115" s="55"/>
      <c r="K115" s="55"/>
      <c r="L115" s="55"/>
      <c r="M115" s="55"/>
      <c r="N115" s="55"/>
      <c r="O115" s="55"/>
    </row>
    <row r="116" ht="12.75">
      <c r="Q116" s="3"/>
    </row>
  </sheetData>
  <sheetProtection/>
  <mergeCells count="617">
    <mergeCell ref="R107:S107"/>
    <mergeCell ref="R108:S108"/>
    <mergeCell ref="R109:S109"/>
    <mergeCell ref="R111:S111"/>
    <mergeCell ref="R99:S99"/>
    <mergeCell ref="R101:S101"/>
    <mergeCell ref="R103:S103"/>
    <mergeCell ref="R104:S104"/>
    <mergeCell ref="R105:S105"/>
    <mergeCell ref="R106:S106"/>
    <mergeCell ref="R89:S89"/>
    <mergeCell ref="R90:S90"/>
    <mergeCell ref="R94:S94"/>
    <mergeCell ref="R95:S95"/>
    <mergeCell ref="R96:S96"/>
    <mergeCell ref="R98:S98"/>
    <mergeCell ref="R91:S91"/>
    <mergeCell ref="R92:S92"/>
    <mergeCell ref="R93:S93"/>
    <mergeCell ref="R97:S97"/>
    <mergeCell ref="R73:S73"/>
    <mergeCell ref="R75:S75"/>
    <mergeCell ref="R77:S77"/>
    <mergeCell ref="R79:S79"/>
    <mergeCell ref="R80:S80"/>
    <mergeCell ref="R61:S61"/>
    <mergeCell ref="R62:S62"/>
    <mergeCell ref="R63:S63"/>
    <mergeCell ref="R65:S65"/>
    <mergeCell ref="R67:S67"/>
    <mergeCell ref="R44:S44"/>
    <mergeCell ref="R45:S45"/>
    <mergeCell ref="R47:S47"/>
    <mergeCell ref="R48:S48"/>
    <mergeCell ref="R49:S49"/>
    <mergeCell ref="R51:S51"/>
    <mergeCell ref="R46:S46"/>
    <mergeCell ref="R50:S50"/>
    <mergeCell ref="R40:S40"/>
    <mergeCell ref="R41:S41"/>
    <mergeCell ref="R32:S32"/>
    <mergeCell ref="R34:S34"/>
    <mergeCell ref="R36:S36"/>
    <mergeCell ref="R37:S37"/>
    <mergeCell ref="R100:S100"/>
    <mergeCell ref="R102:S102"/>
    <mergeCell ref="R110:S110"/>
    <mergeCell ref="R20:S20"/>
    <mergeCell ref="R22:S22"/>
    <mergeCell ref="R23:S23"/>
    <mergeCell ref="R25:S25"/>
    <mergeCell ref="R26:S26"/>
    <mergeCell ref="R83:S83"/>
    <mergeCell ref="R87:S87"/>
    <mergeCell ref="R84:S84"/>
    <mergeCell ref="R85:S85"/>
    <mergeCell ref="R86:S86"/>
    <mergeCell ref="R88:S88"/>
    <mergeCell ref="R74:S74"/>
    <mergeCell ref="R76:S76"/>
    <mergeCell ref="R78:S78"/>
    <mergeCell ref="R81:S81"/>
    <mergeCell ref="R82:S82"/>
    <mergeCell ref="R64:S64"/>
    <mergeCell ref="R66:S66"/>
    <mergeCell ref="R69:S69"/>
    <mergeCell ref="R72:S72"/>
    <mergeCell ref="R68:S68"/>
    <mergeCell ref="R70:S70"/>
    <mergeCell ref="R71:S71"/>
    <mergeCell ref="R52:S52"/>
    <mergeCell ref="R55:S55"/>
    <mergeCell ref="R56:S56"/>
    <mergeCell ref="R58:S58"/>
    <mergeCell ref="R53:S53"/>
    <mergeCell ref="R54:S54"/>
    <mergeCell ref="R57:S57"/>
    <mergeCell ref="R43:S43"/>
    <mergeCell ref="R42:S42"/>
    <mergeCell ref="R21:S21"/>
    <mergeCell ref="R24:S24"/>
    <mergeCell ref="R27:S27"/>
    <mergeCell ref="R30:S30"/>
    <mergeCell ref="R28:S28"/>
    <mergeCell ref="R29:S29"/>
    <mergeCell ref="R31:S31"/>
    <mergeCell ref="R33:S33"/>
    <mergeCell ref="R15:S15"/>
    <mergeCell ref="R16:S16"/>
    <mergeCell ref="R17:S17"/>
    <mergeCell ref="R18:S18"/>
    <mergeCell ref="R19:S19"/>
    <mergeCell ref="R39:S39"/>
    <mergeCell ref="R35:S35"/>
    <mergeCell ref="R38:S38"/>
    <mergeCell ref="R11:S11"/>
    <mergeCell ref="R12:S12"/>
    <mergeCell ref="R13:S13"/>
    <mergeCell ref="P9:S9"/>
    <mergeCell ref="R10:S10"/>
    <mergeCell ref="R14:S14"/>
    <mergeCell ref="P13:Q13"/>
    <mergeCell ref="P14:Q14"/>
    <mergeCell ref="P111:Q111"/>
    <mergeCell ref="F112:O112"/>
    <mergeCell ref="F113:O113"/>
    <mergeCell ref="F114:G114"/>
    <mergeCell ref="H114:O114"/>
    <mergeCell ref="F115:G115"/>
    <mergeCell ref="H115:O115"/>
    <mergeCell ref="I111:L111"/>
    <mergeCell ref="N111:O111"/>
    <mergeCell ref="P107:Q107"/>
    <mergeCell ref="P108:Q108"/>
    <mergeCell ref="P109:Q109"/>
    <mergeCell ref="P110:Q110"/>
    <mergeCell ref="P101:Q101"/>
    <mergeCell ref="P102:Q102"/>
    <mergeCell ref="P103:Q103"/>
    <mergeCell ref="P104:Q104"/>
    <mergeCell ref="P105:Q105"/>
    <mergeCell ref="P106:Q106"/>
    <mergeCell ref="P93:Q93"/>
    <mergeCell ref="P94:Q94"/>
    <mergeCell ref="P95:Q95"/>
    <mergeCell ref="P96:Q96"/>
    <mergeCell ref="P97:Q97"/>
    <mergeCell ref="P98:Q98"/>
    <mergeCell ref="P87:Q87"/>
    <mergeCell ref="P88:Q88"/>
    <mergeCell ref="P89:Q89"/>
    <mergeCell ref="P90:Q90"/>
    <mergeCell ref="P91:Q91"/>
    <mergeCell ref="P92:Q92"/>
    <mergeCell ref="P81:Q81"/>
    <mergeCell ref="P82:Q82"/>
    <mergeCell ref="P83:Q83"/>
    <mergeCell ref="P84:Q84"/>
    <mergeCell ref="P85:Q85"/>
    <mergeCell ref="P86:Q86"/>
    <mergeCell ref="P77:Q77"/>
    <mergeCell ref="P78:Q78"/>
    <mergeCell ref="P79:Q79"/>
    <mergeCell ref="P80:Q80"/>
    <mergeCell ref="P71:Q71"/>
    <mergeCell ref="P72:Q72"/>
    <mergeCell ref="P73:Q73"/>
    <mergeCell ref="P74:Q74"/>
    <mergeCell ref="P75:Q75"/>
    <mergeCell ref="P76:Q76"/>
    <mergeCell ref="P67:Q67"/>
    <mergeCell ref="P68:Q68"/>
    <mergeCell ref="P69:Q69"/>
    <mergeCell ref="P70:Q70"/>
    <mergeCell ref="P58:Q58"/>
    <mergeCell ref="P61:Q61"/>
    <mergeCell ref="P62:Q62"/>
    <mergeCell ref="P63:Q63"/>
    <mergeCell ref="P64:Q64"/>
    <mergeCell ref="P52:Q52"/>
    <mergeCell ref="P53:Q53"/>
    <mergeCell ref="P54:Q54"/>
    <mergeCell ref="P55:Q55"/>
    <mergeCell ref="P56:Q56"/>
    <mergeCell ref="P57:Q57"/>
    <mergeCell ref="P46:Q46"/>
    <mergeCell ref="P47:Q47"/>
    <mergeCell ref="P48:Q48"/>
    <mergeCell ref="P49:Q49"/>
    <mergeCell ref="P50:Q50"/>
    <mergeCell ref="P51:Q51"/>
    <mergeCell ref="P40:Q40"/>
    <mergeCell ref="P41:Q41"/>
    <mergeCell ref="P42:Q42"/>
    <mergeCell ref="P43:Q43"/>
    <mergeCell ref="P44:Q44"/>
    <mergeCell ref="P45:Q45"/>
    <mergeCell ref="P34:Q34"/>
    <mergeCell ref="P35:Q35"/>
    <mergeCell ref="P36:Q36"/>
    <mergeCell ref="P37:Q37"/>
    <mergeCell ref="P38:Q38"/>
    <mergeCell ref="P39:Q39"/>
    <mergeCell ref="P26:Q26"/>
    <mergeCell ref="P27:Q27"/>
    <mergeCell ref="P28:Q28"/>
    <mergeCell ref="P21:Q21"/>
    <mergeCell ref="P22:Q22"/>
    <mergeCell ref="P23:Q23"/>
    <mergeCell ref="P24:Q24"/>
    <mergeCell ref="P16:Q16"/>
    <mergeCell ref="P17:Q17"/>
    <mergeCell ref="P18:Q18"/>
    <mergeCell ref="P19:Q19"/>
    <mergeCell ref="P20:Q20"/>
    <mergeCell ref="P25:Q25"/>
    <mergeCell ref="A11:E11"/>
    <mergeCell ref="F11:H11"/>
    <mergeCell ref="I11:L11"/>
    <mergeCell ref="N11:O11"/>
    <mergeCell ref="P11:Q11"/>
    <mergeCell ref="A12:E12"/>
    <mergeCell ref="F12:H12"/>
    <mergeCell ref="I12:L12"/>
    <mergeCell ref="N12:O12"/>
    <mergeCell ref="P12:Q12"/>
    <mergeCell ref="N9:O9"/>
    <mergeCell ref="A9:E10"/>
    <mergeCell ref="F9:H10"/>
    <mergeCell ref="I9:L10"/>
    <mergeCell ref="M9:M10"/>
    <mergeCell ref="P10:Q10"/>
    <mergeCell ref="A6:S6"/>
    <mergeCell ref="I109:L109"/>
    <mergeCell ref="N109:O109"/>
    <mergeCell ref="A110:E110"/>
    <mergeCell ref="F110:H110"/>
    <mergeCell ref="I110:L110"/>
    <mergeCell ref="N110:O110"/>
    <mergeCell ref="A109:E109"/>
    <mergeCell ref="F109:H109"/>
    <mergeCell ref="A107:E107"/>
    <mergeCell ref="F107:H107"/>
    <mergeCell ref="I107:L107"/>
    <mergeCell ref="N107:O107"/>
    <mergeCell ref="A108:E108"/>
    <mergeCell ref="F108:H108"/>
    <mergeCell ref="I108:L108"/>
    <mergeCell ref="N108:O108"/>
    <mergeCell ref="A105:E105"/>
    <mergeCell ref="F105:H105"/>
    <mergeCell ref="I105:L105"/>
    <mergeCell ref="N105:O105"/>
    <mergeCell ref="A106:E106"/>
    <mergeCell ref="F106:H106"/>
    <mergeCell ref="I106:L106"/>
    <mergeCell ref="N106:O106"/>
    <mergeCell ref="A103:E103"/>
    <mergeCell ref="F103:H103"/>
    <mergeCell ref="I103:L103"/>
    <mergeCell ref="N103:O103"/>
    <mergeCell ref="A104:E104"/>
    <mergeCell ref="F104:H104"/>
    <mergeCell ref="I104:L104"/>
    <mergeCell ref="N104:O104"/>
    <mergeCell ref="A101:E101"/>
    <mergeCell ref="F101:H101"/>
    <mergeCell ref="I101:L101"/>
    <mergeCell ref="N101:O101"/>
    <mergeCell ref="A102:E102"/>
    <mergeCell ref="F102:H102"/>
    <mergeCell ref="I102:L102"/>
    <mergeCell ref="N102:O102"/>
    <mergeCell ref="N99:O99"/>
    <mergeCell ref="A100:E100"/>
    <mergeCell ref="F100:H100"/>
    <mergeCell ref="I100:L100"/>
    <mergeCell ref="P99:Q99"/>
    <mergeCell ref="P100:Q100"/>
    <mergeCell ref="A99:E99"/>
    <mergeCell ref="F99:H99"/>
    <mergeCell ref="I99:L99"/>
    <mergeCell ref="I97:L97"/>
    <mergeCell ref="N97:O97"/>
    <mergeCell ref="A98:E98"/>
    <mergeCell ref="F98:H98"/>
    <mergeCell ref="I98:L98"/>
    <mergeCell ref="N98:O98"/>
    <mergeCell ref="A97:E97"/>
    <mergeCell ref="F97:H97"/>
    <mergeCell ref="A95:E95"/>
    <mergeCell ref="F95:H95"/>
    <mergeCell ref="I95:L95"/>
    <mergeCell ref="N95:O95"/>
    <mergeCell ref="A96:E96"/>
    <mergeCell ref="F96:H96"/>
    <mergeCell ref="I96:L96"/>
    <mergeCell ref="N96:O96"/>
    <mergeCell ref="A93:E93"/>
    <mergeCell ref="F93:H93"/>
    <mergeCell ref="I93:L93"/>
    <mergeCell ref="N93:O93"/>
    <mergeCell ref="A94:E94"/>
    <mergeCell ref="F94:H94"/>
    <mergeCell ref="I94:L94"/>
    <mergeCell ref="N94:O94"/>
    <mergeCell ref="A91:E91"/>
    <mergeCell ref="F91:H91"/>
    <mergeCell ref="I91:L91"/>
    <mergeCell ref="N91:O91"/>
    <mergeCell ref="A92:E92"/>
    <mergeCell ref="F92:H92"/>
    <mergeCell ref="I92:L92"/>
    <mergeCell ref="N92:O92"/>
    <mergeCell ref="A89:E89"/>
    <mergeCell ref="F89:H89"/>
    <mergeCell ref="I89:L89"/>
    <mergeCell ref="N89:O89"/>
    <mergeCell ref="A90:E90"/>
    <mergeCell ref="F90:H90"/>
    <mergeCell ref="I90:L90"/>
    <mergeCell ref="N90:O90"/>
    <mergeCell ref="I87:L87"/>
    <mergeCell ref="N87:O87"/>
    <mergeCell ref="A88:E88"/>
    <mergeCell ref="F88:H88"/>
    <mergeCell ref="I88:L88"/>
    <mergeCell ref="N88:O88"/>
    <mergeCell ref="I85:L85"/>
    <mergeCell ref="N85:O85"/>
    <mergeCell ref="A86:E86"/>
    <mergeCell ref="F86:H86"/>
    <mergeCell ref="I86:L86"/>
    <mergeCell ref="N86:O86"/>
    <mergeCell ref="A85:E85"/>
    <mergeCell ref="F85:H85"/>
    <mergeCell ref="I83:L83"/>
    <mergeCell ref="N83:O83"/>
    <mergeCell ref="A84:E84"/>
    <mergeCell ref="F84:H84"/>
    <mergeCell ref="I84:L84"/>
    <mergeCell ref="N84:O84"/>
    <mergeCell ref="A83:E83"/>
    <mergeCell ref="F83:H83"/>
    <mergeCell ref="I81:L81"/>
    <mergeCell ref="N81:O81"/>
    <mergeCell ref="A82:E82"/>
    <mergeCell ref="F82:H82"/>
    <mergeCell ref="I82:L82"/>
    <mergeCell ref="N82:O82"/>
    <mergeCell ref="A81:E81"/>
    <mergeCell ref="F81:H81"/>
    <mergeCell ref="I79:L79"/>
    <mergeCell ref="N79:O79"/>
    <mergeCell ref="A80:E80"/>
    <mergeCell ref="F80:H80"/>
    <mergeCell ref="I80:L80"/>
    <mergeCell ref="N80:O80"/>
    <mergeCell ref="A79:E79"/>
    <mergeCell ref="F79:H79"/>
    <mergeCell ref="I77:L77"/>
    <mergeCell ref="N77:O77"/>
    <mergeCell ref="A78:E78"/>
    <mergeCell ref="F78:H78"/>
    <mergeCell ref="I78:L78"/>
    <mergeCell ref="N78:O78"/>
    <mergeCell ref="A77:E77"/>
    <mergeCell ref="F77:H77"/>
    <mergeCell ref="I75:L75"/>
    <mergeCell ref="N75:O75"/>
    <mergeCell ref="A76:E76"/>
    <mergeCell ref="F76:H76"/>
    <mergeCell ref="I76:L76"/>
    <mergeCell ref="N76:O76"/>
    <mergeCell ref="A75:E75"/>
    <mergeCell ref="F75:H75"/>
    <mergeCell ref="I73:L73"/>
    <mergeCell ref="N73:O73"/>
    <mergeCell ref="A74:E74"/>
    <mergeCell ref="F74:H74"/>
    <mergeCell ref="I74:L74"/>
    <mergeCell ref="N74:O74"/>
    <mergeCell ref="A73:E73"/>
    <mergeCell ref="F73:H73"/>
    <mergeCell ref="I71:L71"/>
    <mergeCell ref="N71:O71"/>
    <mergeCell ref="A72:E72"/>
    <mergeCell ref="F72:H72"/>
    <mergeCell ref="I72:L72"/>
    <mergeCell ref="N72:O72"/>
    <mergeCell ref="A71:E71"/>
    <mergeCell ref="F71:H71"/>
    <mergeCell ref="I69:L69"/>
    <mergeCell ref="N69:O69"/>
    <mergeCell ref="A70:E70"/>
    <mergeCell ref="F70:H70"/>
    <mergeCell ref="I70:L70"/>
    <mergeCell ref="N70:O70"/>
    <mergeCell ref="I67:L67"/>
    <mergeCell ref="N67:O67"/>
    <mergeCell ref="A68:E68"/>
    <mergeCell ref="F68:H68"/>
    <mergeCell ref="I68:L68"/>
    <mergeCell ref="N68:O68"/>
    <mergeCell ref="N65:O65"/>
    <mergeCell ref="A66:E66"/>
    <mergeCell ref="F66:H66"/>
    <mergeCell ref="I66:L66"/>
    <mergeCell ref="N66:O66"/>
    <mergeCell ref="P65:Q65"/>
    <mergeCell ref="P66:Q66"/>
    <mergeCell ref="A65:E65"/>
    <mergeCell ref="F65:H65"/>
    <mergeCell ref="I65:L65"/>
    <mergeCell ref="I64:L64"/>
    <mergeCell ref="N64:O64"/>
    <mergeCell ref="A62:E62"/>
    <mergeCell ref="F62:H62"/>
    <mergeCell ref="I62:L62"/>
    <mergeCell ref="N62:O62"/>
    <mergeCell ref="A63:E63"/>
    <mergeCell ref="F63:H63"/>
    <mergeCell ref="I63:L63"/>
    <mergeCell ref="N63:O63"/>
    <mergeCell ref="A58:E58"/>
    <mergeCell ref="F58:H58"/>
    <mergeCell ref="I58:L58"/>
    <mergeCell ref="N58:O58"/>
    <mergeCell ref="A61:E61"/>
    <mergeCell ref="F61:H61"/>
    <mergeCell ref="I61:L61"/>
    <mergeCell ref="N61:O61"/>
    <mergeCell ref="A59:E59"/>
    <mergeCell ref="F59:H59"/>
    <mergeCell ref="I56:L56"/>
    <mergeCell ref="N56:O56"/>
    <mergeCell ref="A57:E57"/>
    <mergeCell ref="F57:H57"/>
    <mergeCell ref="I57:L57"/>
    <mergeCell ref="N57:O57"/>
    <mergeCell ref="A56:E56"/>
    <mergeCell ref="F56:H56"/>
    <mergeCell ref="I54:L54"/>
    <mergeCell ref="N54:O54"/>
    <mergeCell ref="A55:E55"/>
    <mergeCell ref="F55:H55"/>
    <mergeCell ref="I55:L55"/>
    <mergeCell ref="N55:O55"/>
    <mergeCell ref="I52:L52"/>
    <mergeCell ref="A53:E53"/>
    <mergeCell ref="F53:H53"/>
    <mergeCell ref="I53:L53"/>
    <mergeCell ref="N53:O53"/>
    <mergeCell ref="I50:L50"/>
    <mergeCell ref="N50:O50"/>
    <mergeCell ref="A51:E51"/>
    <mergeCell ref="F51:H51"/>
    <mergeCell ref="I51:L51"/>
    <mergeCell ref="N51:O51"/>
    <mergeCell ref="I48:L48"/>
    <mergeCell ref="N48:O48"/>
    <mergeCell ref="A49:E49"/>
    <mergeCell ref="F49:H49"/>
    <mergeCell ref="I49:L49"/>
    <mergeCell ref="N49:O49"/>
    <mergeCell ref="A48:E48"/>
    <mergeCell ref="F48:H48"/>
    <mergeCell ref="A50:E50"/>
    <mergeCell ref="I46:L46"/>
    <mergeCell ref="N46:O46"/>
    <mergeCell ref="A47:E47"/>
    <mergeCell ref="F47:H47"/>
    <mergeCell ref="I47:L47"/>
    <mergeCell ref="N47:O47"/>
    <mergeCell ref="A46:E46"/>
    <mergeCell ref="F46:H46"/>
    <mergeCell ref="I44:L44"/>
    <mergeCell ref="N44:O44"/>
    <mergeCell ref="A45:E45"/>
    <mergeCell ref="F45:H45"/>
    <mergeCell ref="I45:L45"/>
    <mergeCell ref="N45:O45"/>
    <mergeCell ref="A44:E44"/>
    <mergeCell ref="F44:H44"/>
    <mergeCell ref="I42:L42"/>
    <mergeCell ref="N42:O42"/>
    <mergeCell ref="A43:E43"/>
    <mergeCell ref="F43:H43"/>
    <mergeCell ref="I43:L43"/>
    <mergeCell ref="N43:O43"/>
    <mergeCell ref="A42:E42"/>
    <mergeCell ref="F42:H42"/>
    <mergeCell ref="A40:E40"/>
    <mergeCell ref="F40:H40"/>
    <mergeCell ref="I40:L40"/>
    <mergeCell ref="N40:O40"/>
    <mergeCell ref="A41:E41"/>
    <mergeCell ref="F41:H41"/>
    <mergeCell ref="I41:L41"/>
    <mergeCell ref="N41:O41"/>
    <mergeCell ref="A38:E38"/>
    <mergeCell ref="F38:H38"/>
    <mergeCell ref="I38:L38"/>
    <mergeCell ref="A39:E39"/>
    <mergeCell ref="F39:H39"/>
    <mergeCell ref="I39:L39"/>
    <mergeCell ref="A36:E36"/>
    <mergeCell ref="F36:H36"/>
    <mergeCell ref="I36:L36"/>
    <mergeCell ref="N36:O36"/>
    <mergeCell ref="A37:E37"/>
    <mergeCell ref="F37:H37"/>
    <mergeCell ref="I37:L37"/>
    <mergeCell ref="I34:L34"/>
    <mergeCell ref="N34:O34"/>
    <mergeCell ref="A35:E35"/>
    <mergeCell ref="F35:H35"/>
    <mergeCell ref="I35:L35"/>
    <mergeCell ref="N35:O35"/>
    <mergeCell ref="A34:E34"/>
    <mergeCell ref="N32:O32"/>
    <mergeCell ref="A33:E33"/>
    <mergeCell ref="F33:H33"/>
    <mergeCell ref="I33:L33"/>
    <mergeCell ref="N33:O33"/>
    <mergeCell ref="P32:Q32"/>
    <mergeCell ref="P33:Q33"/>
    <mergeCell ref="A32:E32"/>
    <mergeCell ref="F32:H32"/>
    <mergeCell ref="I32:L32"/>
    <mergeCell ref="N30:O30"/>
    <mergeCell ref="A31:E31"/>
    <mergeCell ref="F31:H31"/>
    <mergeCell ref="I31:L31"/>
    <mergeCell ref="N31:O31"/>
    <mergeCell ref="P30:Q30"/>
    <mergeCell ref="P31:Q31"/>
    <mergeCell ref="F30:H30"/>
    <mergeCell ref="I30:L30"/>
    <mergeCell ref="A30:E30"/>
    <mergeCell ref="I29:L29"/>
    <mergeCell ref="N29:O29"/>
    <mergeCell ref="P29:Q29"/>
    <mergeCell ref="I28:L28"/>
    <mergeCell ref="N28:O28"/>
    <mergeCell ref="A28:E28"/>
    <mergeCell ref="F28:H28"/>
    <mergeCell ref="F29:H29"/>
    <mergeCell ref="I26:L26"/>
    <mergeCell ref="N26:O26"/>
    <mergeCell ref="A27:E27"/>
    <mergeCell ref="F27:H27"/>
    <mergeCell ref="I27:L27"/>
    <mergeCell ref="N27:O27"/>
    <mergeCell ref="A26:E26"/>
    <mergeCell ref="F26:H26"/>
    <mergeCell ref="I25:L25"/>
    <mergeCell ref="N25:O25"/>
    <mergeCell ref="I23:L23"/>
    <mergeCell ref="N23:O23"/>
    <mergeCell ref="A24:E24"/>
    <mergeCell ref="F24:H24"/>
    <mergeCell ref="I24:L24"/>
    <mergeCell ref="N24:O24"/>
    <mergeCell ref="A23:E23"/>
    <mergeCell ref="F23:H23"/>
    <mergeCell ref="I21:L21"/>
    <mergeCell ref="N21:O21"/>
    <mergeCell ref="A22:E22"/>
    <mergeCell ref="F22:H22"/>
    <mergeCell ref="I22:L22"/>
    <mergeCell ref="N22:O22"/>
    <mergeCell ref="A21:E21"/>
    <mergeCell ref="F21:H21"/>
    <mergeCell ref="A19:E19"/>
    <mergeCell ref="F19:H19"/>
    <mergeCell ref="I19:L19"/>
    <mergeCell ref="N19:O19"/>
    <mergeCell ref="A20:E20"/>
    <mergeCell ref="F20:H20"/>
    <mergeCell ref="I20:L20"/>
    <mergeCell ref="N20:O20"/>
    <mergeCell ref="A17:E17"/>
    <mergeCell ref="F17:H17"/>
    <mergeCell ref="I17:L17"/>
    <mergeCell ref="N17:O17"/>
    <mergeCell ref="A18:E18"/>
    <mergeCell ref="F18:H18"/>
    <mergeCell ref="I18:L18"/>
    <mergeCell ref="N18:O18"/>
    <mergeCell ref="A13:E13"/>
    <mergeCell ref="F13:H13"/>
    <mergeCell ref="I13:L13"/>
    <mergeCell ref="F15:H15"/>
    <mergeCell ref="I15:L15"/>
    <mergeCell ref="N15:O15"/>
    <mergeCell ref="A15:E15"/>
    <mergeCell ref="P15:Q15"/>
    <mergeCell ref="F34:H34"/>
    <mergeCell ref="N13:O13"/>
    <mergeCell ref="A14:E14"/>
    <mergeCell ref="F14:H14"/>
    <mergeCell ref="I14:L14"/>
    <mergeCell ref="N14:O14"/>
    <mergeCell ref="A16:E16"/>
    <mergeCell ref="F16:H16"/>
    <mergeCell ref="I16:L16"/>
    <mergeCell ref="N16:O16"/>
    <mergeCell ref="F87:H87"/>
    <mergeCell ref="A25:E25"/>
    <mergeCell ref="F25:H25"/>
    <mergeCell ref="F50:H50"/>
    <mergeCell ref="A52:E52"/>
    <mergeCell ref="F52:H52"/>
    <mergeCell ref="A54:E54"/>
    <mergeCell ref="F54:H54"/>
    <mergeCell ref="A29:E29"/>
    <mergeCell ref="R8:S8"/>
    <mergeCell ref="A111:E111"/>
    <mergeCell ref="F111:H111"/>
    <mergeCell ref="A64:E64"/>
    <mergeCell ref="F64:H64"/>
    <mergeCell ref="A67:E67"/>
    <mergeCell ref="F67:H67"/>
    <mergeCell ref="A69:E69"/>
    <mergeCell ref="F69:H69"/>
    <mergeCell ref="A87:E87"/>
    <mergeCell ref="I59:L59"/>
    <mergeCell ref="N59:O59"/>
    <mergeCell ref="P59:Q59"/>
    <mergeCell ref="R59:S59"/>
    <mergeCell ref="A60:E60"/>
    <mergeCell ref="F60:H60"/>
    <mergeCell ref="I60:L60"/>
    <mergeCell ref="N60:O60"/>
    <mergeCell ref="P60:Q60"/>
    <mergeCell ref="R60:S60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75" r:id="rId1"/>
  <ignoredErrors>
    <ignoredError sqref="I20 I23:I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2016-12-15T07:41:34Z</cp:lastPrinted>
  <dcterms:created xsi:type="dcterms:W3CDTF">2014-11-08T09:26:37Z</dcterms:created>
  <dcterms:modified xsi:type="dcterms:W3CDTF">2016-12-15T07:41:39Z</dcterms:modified>
  <cp:category/>
  <cp:version/>
  <cp:contentType/>
  <cp:contentStatus/>
</cp:coreProperties>
</file>